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20" yWindow="65436" windowWidth="28440" windowHeight="25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<sst xmlns="http://schemas.openxmlformats.org/spreadsheetml/2006/main" count="118" uniqueCount="83">
  <si>
    <t>______________________</t>
  </si>
  <si>
    <t>%age</t>
  </si>
  <si>
    <t>7,10,11,13,15</t>
  </si>
  <si>
    <t>11,11,13,14</t>
  </si>
  <si>
    <t>8,9</t>
  </si>
  <si>
    <t>Mean</t>
  </si>
  <si>
    <t>Instances</t>
  </si>
  <si>
    <t>E1</t>
  </si>
  <si>
    <t>E2</t>
  </si>
  <si>
    <t>E3</t>
  </si>
  <si>
    <t>E4</t>
  </si>
  <si>
    <t>E5</t>
  </si>
  <si>
    <t>E6</t>
  </si>
  <si>
    <t>E7</t>
  </si>
  <si>
    <t>E8</t>
  </si>
  <si>
    <t>P1</t>
  </si>
  <si>
    <t>P2</t>
  </si>
  <si>
    <t>P3</t>
  </si>
  <si>
    <t>P4</t>
  </si>
  <si>
    <t>P5</t>
  </si>
  <si>
    <t>P6</t>
  </si>
  <si>
    <t>P20</t>
  </si>
  <si>
    <t>Sum</t>
  </si>
  <si>
    <t>E</t>
  </si>
  <si>
    <t>P</t>
  </si>
  <si>
    <t>E%</t>
  </si>
  <si>
    <t>P%</t>
  </si>
  <si>
    <t>P20%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</si>
  <si>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</si>
  <si>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</si>
  <si>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</si>
  <si>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</si>
  <si>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</si>
  <si>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</si>
  <si>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</si>
  <si>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</si>
  <si>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</si>
  <si>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</si>
  <si>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</si>
  <si>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</si>
  <si>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</si>
  <si>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P21</t>
  </si>
  <si>
    <t>GO</t>
  </si>
  <si>
    <t>Ac</t>
  </si>
  <si>
    <t>Ac</t>
  </si>
  <si>
    <t>NGO</t>
  </si>
  <si>
    <t>IA</t>
  </si>
  <si>
    <t>JA</t>
  </si>
  <si>
    <t>PA</t>
  </si>
  <si>
    <t>JA</t>
  </si>
  <si>
    <t>Co</t>
  </si>
  <si>
    <t>Corporation</t>
  </si>
  <si>
    <t>Industry Association</t>
  </si>
  <si>
    <t>Professional Association</t>
  </si>
  <si>
    <t>Joint Association</t>
  </si>
  <si>
    <t>Government Organisation</t>
  </si>
  <si>
    <t>Non-Government Organisation</t>
  </si>
  <si>
    <t>Academic</t>
  </si>
  <si>
    <r>
      <t>5,8,9,</t>
    </r>
    <r>
      <rPr>
        <b/>
        <sz val="12"/>
        <rFont val="Arial"/>
        <family val="0"/>
      </rPr>
      <t>20</t>
    </r>
  </si>
  <si>
    <t>GO</t>
  </si>
  <si>
    <r>
      <t>5,11,11,</t>
    </r>
    <r>
      <rPr>
        <b/>
        <sz val="12"/>
        <rFont val="Arial"/>
        <family val="0"/>
      </rPr>
      <t>13,14,17</t>
    </r>
  </si>
  <si>
    <r>
      <t>4,5,7,10,11,</t>
    </r>
    <r>
      <rPr>
        <b/>
        <sz val="12"/>
        <rFont val="Arial"/>
        <family val="0"/>
      </rPr>
      <t>13,15,28,37</t>
    </r>
  </si>
  <si>
    <t>6,6,7</t>
  </si>
  <si>
    <t>2,11</t>
  </si>
  <si>
    <t>3,5</t>
  </si>
  <si>
    <t>5,7,7,11</t>
  </si>
  <si>
    <t>5,7,7</t>
  </si>
  <si>
    <t>5,</t>
  </si>
  <si>
    <t>-</t>
  </si>
  <si>
    <t>Total Self-Regulatory Orientation</t>
  </si>
  <si>
    <t>Total Regulatory Orientation</t>
  </si>
  <si>
    <t>Category of Source</t>
  </si>
  <si>
    <t>Count</t>
  </si>
  <si>
    <t>Middle 60%</t>
  </si>
  <si>
    <t>%age</t>
  </si>
  <si>
    <t>OECD</t>
  </si>
  <si>
    <t>Au'19</t>
  </si>
  <si>
    <t>Ok</t>
  </si>
  <si>
    <t>Weak</t>
  </si>
  <si>
    <t>P22</t>
  </si>
  <si>
    <t>EC</t>
  </si>
  <si>
    <t>EC</t>
  </si>
  <si>
    <t>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</si>
</sst>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"/>
    <numFmt numFmtId="167" formatCode="0.0"/>
    <numFmt numFmtId="168" formatCode="0.0"/>
    <numFmt numFmtId="169" formatCode="0.0"/>
    <numFmt numFmtId="170" formatCode="0.0%"/>
    <numFmt numFmtId="171" formatCode="0%"/>
    <numFmt numFmtId="172" formatCode="0"/>
    <numFmt numFmtId="173" formatCode="0"/>
    <numFmt numFmtId="174" formatCode="0%"/>
    <numFmt numFmtId="175" formatCode="0%"/>
    <numFmt numFmtId="176" formatCode="0%"/>
    <numFmt numFmtId="177" formatCode="0%"/>
    <numFmt numFmtId="178" formatCode="0%"/>
  </numFmts>
  <fonts count="22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8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61"/>
      <name val="Palatino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1"/>
      <name val="Arial"/>
      <family val="0"/>
    </font>
    <font>
      <sz val="12"/>
      <color indexed="11"/>
      <name val="Arial"/>
      <family val="0"/>
    </font>
    <font>
      <b/>
      <sz val="12"/>
      <color indexed="11"/>
      <name val="Arial"/>
      <family val="0"/>
    </font>
    <font>
      <u val="single"/>
      <sz val="12"/>
      <color indexed="11"/>
      <name val="Arial"/>
      <family val="0"/>
    </font>
    <font>
      <sz val="10"/>
      <color indexed="11"/>
      <name val="Palatin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9" fontId="18" fillId="0" borderId="1" xfId="0" applyNumberFormat="1" applyFont="1" applyBorder="1" applyAlignment="1">
      <alignment/>
    </xf>
    <xf numFmtId="9" fontId="18" fillId="0" borderId="0" xfId="0" applyNumberFormat="1" applyFont="1" applyAlignment="1">
      <alignment/>
    </xf>
    <xf numFmtId="0" fontId="21" fillId="0" borderId="0" xfId="0" applyFont="1" applyAlignment="1">
      <alignment/>
    </xf>
    <xf numFmtId="171" fontId="13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71" fontId="14" fillId="0" borderId="1" xfId="0" applyNumberFormat="1" applyFont="1" applyBorder="1" applyAlignment="1">
      <alignment horizontal="right"/>
    </xf>
    <xf numFmtId="171" fontId="14" fillId="0" borderId="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 quotePrefix="1">
      <alignment horizontal="center"/>
    </xf>
    <xf numFmtId="164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71" fontId="1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tabSelected="1" workbookViewId="0" topLeftCell="V1">
      <pane ySplit="980" topLeftCell="BM1" activePane="bottomLeft" state="split"/>
      <selection pane="topLeft" activeCell="AX1" sqref="AX1:AX65536"/>
      <selection pane="bottomLeft" activeCell="AX11" sqref="AX11"/>
    </sheetView>
  </sheetViews>
  <sheetFormatPr defaultColWidth="6.00390625" defaultRowHeight="18" customHeight="1"/>
  <cols>
    <col min="1" max="1" width="6.00390625" style="3" customWidth="1"/>
    <col min="2" max="2" width="6.125" style="1" bestFit="1" customWidth="1"/>
    <col min="3" max="10" width="6.00390625" style="1" customWidth="1"/>
    <col min="11" max="11" width="6.875" style="1" bestFit="1" customWidth="1"/>
    <col min="12" max="15" width="6.00390625" style="1" customWidth="1"/>
    <col min="16" max="16" width="6.875" style="1" customWidth="1"/>
    <col min="17" max="30" width="6.00390625" style="1" customWidth="1"/>
    <col min="31" max="31" width="6.00390625" style="24" customWidth="1"/>
    <col min="32" max="32" width="8.875" style="1" customWidth="1"/>
    <col min="33" max="39" width="6.00390625" style="1" customWidth="1"/>
    <col min="40" max="41" width="6.00390625" style="24" customWidth="1"/>
    <col min="42" max="45" width="6.00390625" style="1" customWidth="1"/>
    <col min="46" max="46" width="6.125" style="1" customWidth="1"/>
    <col min="47" max="47" width="6.00390625" style="1" customWidth="1"/>
    <col min="48" max="48" width="6.00390625" style="3" customWidth="1"/>
    <col min="49" max="49" width="6.625" style="49" customWidth="1"/>
    <col min="50" max="50" width="6.00390625" style="53" customWidth="1"/>
    <col min="51" max="51" width="6.00390625" style="31" customWidth="1"/>
    <col min="52" max="52" width="9.375" style="40" bestFit="1" customWidth="1"/>
    <col min="53" max="53" width="6.00390625" style="24" customWidth="1"/>
    <col min="54" max="54" width="7.625" style="1" customWidth="1"/>
    <col min="55" max="16384" width="6.00390625" style="1" customWidth="1"/>
  </cols>
  <sheetData>
    <row r="1" spans="2:53" s="12" customFormat="1" ht="18" customHeight="1">
      <c r="B1" s="12" t="s">
        <v>7</v>
      </c>
      <c r="C1" s="12" t="s">
        <v>8</v>
      </c>
      <c r="D1" s="12" t="s">
        <v>9</v>
      </c>
      <c r="E1" s="12" t="s">
        <v>10</v>
      </c>
      <c r="F1" s="12" t="s">
        <v>11</v>
      </c>
      <c r="G1" s="12" t="s">
        <v>12</v>
      </c>
      <c r="H1" s="12" t="s">
        <v>13</v>
      </c>
      <c r="I1" s="12" t="s">
        <v>14</v>
      </c>
      <c r="J1" s="12" t="s">
        <v>15</v>
      </c>
      <c r="K1" s="12" t="s">
        <v>16</v>
      </c>
      <c r="L1" s="12" t="s">
        <v>17</v>
      </c>
      <c r="M1" s="12" t="s">
        <v>18</v>
      </c>
      <c r="N1" s="12" t="s">
        <v>19</v>
      </c>
      <c r="O1" s="12" t="s">
        <v>20</v>
      </c>
      <c r="P1" s="12" t="s">
        <v>28</v>
      </c>
      <c r="Q1" s="12" t="s">
        <v>29</v>
      </c>
      <c r="R1" s="12" t="s">
        <v>30</v>
      </c>
      <c r="S1" s="12" t="s">
        <v>31</v>
      </c>
      <c r="T1" s="12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39</v>
      </c>
      <c r="AB1" s="12" t="s">
        <v>40</v>
      </c>
      <c r="AC1" s="12" t="s">
        <v>21</v>
      </c>
      <c r="AD1" s="12" t="s">
        <v>41</v>
      </c>
      <c r="AE1" s="23" t="s">
        <v>79</v>
      </c>
      <c r="AF1" s="12" t="s">
        <v>22</v>
      </c>
      <c r="AH1" s="12" t="s">
        <v>23</v>
      </c>
      <c r="AI1" s="12" t="s">
        <v>25</v>
      </c>
      <c r="AJ1" s="12" t="s">
        <v>24</v>
      </c>
      <c r="AK1" s="12" t="s">
        <v>26</v>
      </c>
      <c r="AL1" s="12" t="s">
        <v>21</v>
      </c>
      <c r="AM1" s="12" t="s">
        <v>27</v>
      </c>
      <c r="AN1" s="23"/>
      <c r="AO1" s="23"/>
      <c r="AQ1" s="12" t="s">
        <v>76</v>
      </c>
      <c r="AR1" s="12" t="s">
        <v>76</v>
      </c>
      <c r="AT1" s="12" t="s">
        <v>75</v>
      </c>
      <c r="AW1" s="45" t="s">
        <v>80</v>
      </c>
      <c r="AX1" s="52"/>
      <c r="AY1" s="28" t="s">
        <v>80</v>
      </c>
      <c r="AZ1" s="38"/>
      <c r="BA1" s="23" t="s">
        <v>81</v>
      </c>
    </row>
    <row r="2" spans="2:53" s="12" customFormat="1" ht="18" customHeight="1">
      <c r="B2" s="12" t="s">
        <v>42</v>
      </c>
      <c r="C2" s="12" t="s">
        <v>43</v>
      </c>
      <c r="D2" s="12" t="s">
        <v>43</v>
      </c>
      <c r="E2" s="12" t="s">
        <v>44</v>
      </c>
      <c r="F2" s="12" t="s">
        <v>43</v>
      </c>
      <c r="G2" s="12" t="s">
        <v>59</v>
      </c>
      <c r="H2" s="12" t="s">
        <v>45</v>
      </c>
      <c r="I2" s="12" t="s">
        <v>42</v>
      </c>
      <c r="J2" s="12" t="s">
        <v>45</v>
      </c>
      <c r="K2" s="12" t="s">
        <v>46</v>
      </c>
      <c r="L2" s="12" t="s">
        <v>42</v>
      </c>
      <c r="M2" s="12" t="s">
        <v>45</v>
      </c>
      <c r="N2" s="12" t="s">
        <v>47</v>
      </c>
      <c r="O2" s="12" t="s">
        <v>48</v>
      </c>
      <c r="P2" s="12" t="s">
        <v>45</v>
      </c>
      <c r="Q2" s="12" t="s">
        <v>46</v>
      </c>
      <c r="R2" s="12" t="s">
        <v>42</v>
      </c>
      <c r="S2" s="12" t="s">
        <v>46</v>
      </c>
      <c r="T2" s="12" t="s">
        <v>45</v>
      </c>
      <c r="U2" s="12" t="s">
        <v>48</v>
      </c>
      <c r="V2" s="12" t="s">
        <v>42</v>
      </c>
      <c r="W2" s="12" t="s">
        <v>49</v>
      </c>
      <c r="X2" s="12" t="s">
        <v>50</v>
      </c>
      <c r="Y2" s="12" t="s">
        <v>50</v>
      </c>
      <c r="Z2" s="12" t="s">
        <v>45</v>
      </c>
      <c r="AA2" s="12" t="s">
        <v>42</v>
      </c>
      <c r="AB2" s="12" t="s">
        <v>50</v>
      </c>
      <c r="AC2" s="12" t="s">
        <v>42</v>
      </c>
      <c r="AD2" s="12" t="s">
        <v>50</v>
      </c>
      <c r="AE2" s="23" t="s">
        <v>59</v>
      </c>
      <c r="AN2" s="23"/>
      <c r="AO2" s="23"/>
      <c r="AQ2" s="12" t="s">
        <v>77</v>
      </c>
      <c r="AR2" s="12" t="s">
        <v>78</v>
      </c>
      <c r="AT2" s="12">
        <v>2019</v>
      </c>
      <c r="AW2" s="46" t="s">
        <v>82</v>
      </c>
      <c r="AX2" s="52"/>
      <c r="AY2" s="28">
        <v>2021</v>
      </c>
      <c r="AZ2" s="38"/>
      <c r="BA2" s="23">
        <v>2019</v>
      </c>
    </row>
    <row r="3" spans="1:53" ht="18" customHeight="1">
      <c r="A3" s="3">
        <v>1.1</v>
      </c>
      <c r="E3" s="1">
        <v>1.1</v>
      </c>
      <c r="N3" s="1">
        <v>1.1</v>
      </c>
      <c r="O3" s="1">
        <v>1.1</v>
      </c>
      <c r="X3" s="1">
        <v>1.1</v>
      </c>
      <c r="Z3" s="1">
        <v>1.1</v>
      </c>
      <c r="AF3" s="1">
        <f>COUNTA(B3:AE3)</f>
        <v>5</v>
      </c>
      <c r="AH3" s="1">
        <f>COUNTA(B3:I3)</f>
        <v>1</v>
      </c>
      <c r="AI3" s="5">
        <f>AH3/8</f>
        <v>0.125</v>
      </c>
      <c r="AJ3" s="1">
        <f>COUNTA(J3:AE3)</f>
        <v>4</v>
      </c>
      <c r="AK3" s="8">
        <f>AJ3/22</f>
        <v>0.18181818181818182</v>
      </c>
      <c r="AV3" s="3">
        <v>1.1</v>
      </c>
      <c r="AW3" s="47">
        <v>0.1</v>
      </c>
      <c r="AY3" s="29">
        <f>IF(ROUNDUP(AW3,0)&gt;0,ROUNDUP(AW3,0),"")</f>
        <v>1</v>
      </c>
      <c r="AZ3" s="39"/>
      <c r="BA3" s="34">
        <f>IF(AE3&gt;0,1,"")</f>
      </c>
    </row>
    <row r="4" spans="1:53" ht="18" customHeight="1">
      <c r="A4" s="3">
        <v>1.2</v>
      </c>
      <c r="D4" s="1">
        <v>1.2</v>
      </c>
      <c r="AA4" s="1">
        <v>1.2</v>
      </c>
      <c r="AF4" s="4">
        <f aca="true" t="shared" si="0" ref="AF4:AF52">COUNTA(B4:AE4)</f>
        <v>2</v>
      </c>
      <c r="AH4" s="1">
        <f aca="true" t="shared" si="1" ref="AH4:AH52">COUNTA(B4:I4)</f>
        <v>1</v>
      </c>
      <c r="AI4" s="5">
        <f aca="true" t="shared" si="2" ref="AI4:AI52">AH4/8</f>
        <v>0.125</v>
      </c>
      <c r="AJ4" s="1">
        <f aca="true" t="shared" si="3" ref="AJ4:AJ52">COUNTA(J4:AE4)</f>
        <v>1</v>
      </c>
      <c r="AK4" s="8">
        <f aca="true" t="shared" si="4" ref="AK4:AK52">AJ4/22</f>
        <v>0.045454545454545456</v>
      </c>
      <c r="AQ4" s="1">
        <v>1</v>
      </c>
      <c r="AV4" s="3">
        <v>1.2</v>
      </c>
      <c r="AW4" s="47"/>
      <c r="AY4" s="29">
        <f aca="true" t="shared" si="5" ref="AY4:AY52">IF(ROUNDUP(AW4,0)&gt;0,ROUNDUP(AW4,0),"")</f>
      </c>
      <c r="AZ4" s="39"/>
      <c r="BA4" s="34">
        <f aca="true" t="shared" si="6" ref="BA4:BA52">IF(AE4&gt;0,1,"")</f>
      </c>
    </row>
    <row r="5" spans="1:53" ht="18" customHeight="1">
      <c r="A5" s="3">
        <v>1.3</v>
      </c>
      <c r="AF5" s="4">
        <f t="shared" si="0"/>
        <v>0</v>
      </c>
      <c r="AH5" s="4">
        <f t="shared" si="1"/>
        <v>0</v>
      </c>
      <c r="AI5" s="7">
        <f t="shared" si="2"/>
        <v>0</v>
      </c>
      <c r="AJ5" s="4">
        <f t="shared" si="3"/>
        <v>0</v>
      </c>
      <c r="AK5" s="9">
        <f t="shared" si="4"/>
        <v>0</v>
      </c>
      <c r="AV5" s="3">
        <v>1.3</v>
      </c>
      <c r="AW5" s="47"/>
      <c r="AY5" s="29">
        <f t="shared" si="5"/>
      </c>
      <c r="AZ5" s="39"/>
      <c r="BA5" s="34">
        <f t="shared" si="6"/>
      </c>
    </row>
    <row r="6" spans="1:53" ht="18" customHeight="1">
      <c r="A6" s="3">
        <v>1.4</v>
      </c>
      <c r="H6" s="1">
        <v>1.4</v>
      </c>
      <c r="L6" s="1">
        <v>1.4</v>
      </c>
      <c r="M6" s="1">
        <v>1.4</v>
      </c>
      <c r="N6" s="1">
        <v>1.4</v>
      </c>
      <c r="T6" s="1">
        <v>1.4</v>
      </c>
      <c r="Z6" s="1">
        <v>1.4</v>
      </c>
      <c r="AA6" s="1">
        <v>1.4</v>
      </c>
      <c r="AB6" s="1">
        <v>1.4</v>
      </c>
      <c r="AC6" s="1">
        <v>1.4</v>
      </c>
      <c r="AE6" s="24">
        <v>1.4</v>
      </c>
      <c r="AF6" s="1">
        <f t="shared" si="0"/>
        <v>10</v>
      </c>
      <c r="AH6" s="1">
        <f t="shared" si="1"/>
        <v>1</v>
      </c>
      <c r="AI6" s="5">
        <f t="shared" si="2"/>
        <v>0.125</v>
      </c>
      <c r="AJ6" s="1">
        <f t="shared" si="3"/>
        <v>9</v>
      </c>
      <c r="AK6" s="10">
        <f t="shared" si="4"/>
        <v>0.4090909090909091</v>
      </c>
      <c r="AR6" s="1">
        <v>1</v>
      </c>
      <c r="AT6" s="1">
        <v>1</v>
      </c>
      <c r="AV6" s="3">
        <v>1.4</v>
      </c>
      <c r="AW6" s="47">
        <v>0.3</v>
      </c>
      <c r="AY6" s="29">
        <f t="shared" si="5"/>
        <v>1</v>
      </c>
      <c r="AZ6" s="39"/>
      <c r="BA6" s="34">
        <f t="shared" si="6"/>
        <v>1</v>
      </c>
    </row>
    <row r="7" spans="1:53" ht="18" customHeight="1">
      <c r="A7" s="3">
        <v>1.5</v>
      </c>
      <c r="H7" s="1">
        <v>1.5</v>
      </c>
      <c r="L7" s="1">
        <v>1.5</v>
      </c>
      <c r="M7" s="1">
        <v>1.5</v>
      </c>
      <c r="P7" s="1">
        <v>1.5</v>
      </c>
      <c r="AE7" s="24">
        <v>1.5</v>
      </c>
      <c r="AF7" s="1">
        <f t="shared" si="0"/>
        <v>5</v>
      </c>
      <c r="AH7" s="1">
        <f t="shared" si="1"/>
        <v>1</v>
      </c>
      <c r="AI7" s="5">
        <f t="shared" si="2"/>
        <v>0.125</v>
      </c>
      <c r="AJ7" s="1">
        <f t="shared" si="3"/>
        <v>4</v>
      </c>
      <c r="AK7" s="8">
        <f t="shared" si="4"/>
        <v>0.18181818181818182</v>
      </c>
      <c r="AT7" s="1">
        <v>1</v>
      </c>
      <c r="AV7" s="3">
        <v>1.5</v>
      </c>
      <c r="AW7" s="47"/>
      <c r="AY7" s="29">
        <f t="shared" si="5"/>
      </c>
      <c r="AZ7" s="39"/>
      <c r="BA7" s="34">
        <f t="shared" si="6"/>
        <v>1</v>
      </c>
    </row>
    <row r="8" spans="1:53" ht="18" customHeight="1">
      <c r="A8" s="3">
        <v>1.6</v>
      </c>
      <c r="F8" s="1">
        <v>1.6</v>
      </c>
      <c r="H8" s="1">
        <v>1.6</v>
      </c>
      <c r="I8" s="1">
        <v>1.6</v>
      </c>
      <c r="L8" s="1">
        <v>1.6</v>
      </c>
      <c r="P8" s="1">
        <v>1.6</v>
      </c>
      <c r="T8" s="1">
        <v>1.6</v>
      </c>
      <c r="AB8" s="1">
        <v>1.6</v>
      </c>
      <c r="AC8" s="1">
        <v>1.6</v>
      </c>
      <c r="AE8" s="24">
        <v>1.6</v>
      </c>
      <c r="AF8" s="1">
        <f t="shared" si="0"/>
        <v>9</v>
      </c>
      <c r="AH8" s="2">
        <f t="shared" si="1"/>
        <v>3</v>
      </c>
      <c r="AI8" s="6">
        <f t="shared" si="2"/>
        <v>0.375</v>
      </c>
      <c r="AJ8" s="1">
        <f t="shared" si="3"/>
        <v>6</v>
      </c>
      <c r="AK8" s="8">
        <f t="shared" si="4"/>
        <v>0.2727272727272727</v>
      </c>
      <c r="AQ8" s="1">
        <v>1</v>
      </c>
      <c r="AV8" s="3">
        <v>1.6</v>
      </c>
      <c r="AW8" s="47"/>
      <c r="AY8" s="29">
        <f t="shared" si="5"/>
      </c>
      <c r="AZ8" s="39"/>
      <c r="BA8" s="34">
        <f t="shared" si="6"/>
        <v>1</v>
      </c>
    </row>
    <row r="9" spans="1:53" ht="18" customHeight="1">
      <c r="A9" s="3">
        <v>1.7</v>
      </c>
      <c r="F9" s="1">
        <v>1.7</v>
      </c>
      <c r="I9" s="1">
        <v>1.7</v>
      </c>
      <c r="L9" s="1">
        <v>1.7</v>
      </c>
      <c r="T9" s="1">
        <v>1.7</v>
      </c>
      <c r="AB9" s="1">
        <v>1.7</v>
      </c>
      <c r="AF9" s="1">
        <f t="shared" si="0"/>
        <v>5</v>
      </c>
      <c r="AH9" s="1">
        <f t="shared" si="1"/>
        <v>2</v>
      </c>
      <c r="AI9" s="5">
        <f t="shared" si="2"/>
        <v>0.25</v>
      </c>
      <c r="AJ9" s="1">
        <f t="shared" si="3"/>
        <v>3</v>
      </c>
      <c r="AK9" s="8">
        <f t="shared" si="4"/>
        <v>0.13636363636363635</v>
      </c>
      <c r="AV9" s="3">
        <v>1.7</v>
      </c>
      <c r="AW9" s="47"/>
      <c r="AY9" s="29">
        <f t="shared" si="5"/>
      </c>
      <c r="AZ9" s="39"/>
      <c r="BA9" s="34">
        <f t="shared" si="6"/>
      </c>
    </row>
    <row r="10" spans="1:53" ht="18" customHeight="1">
      <c r="A10" s="3">
        <v>1.8</v>
      </c>
      <c r="D10" s="1">
        <v>1.8</v>
      </c>
      <c r="H10" s="1">
        <v>1.8</v>
      </c>
      <c r="AC10" s="1">
        <v>1.8</v>
      </c>
      <c r="AE10" s="24">
        <v>1.8</v>
      </c>
      <c r="AF10" s="1">
        <f t="shared" si="0"/>
        <v>4</v>
      </c>
      <c r="AH10" s="1">
        <f t="shared" si="1"/>
        <v>2</v>
      </c>
      <c r="AI10" s="5">
        <f t="shared" si="2"/>
        <v>0.25</v>
      </c>
      <c r="AJ10" s="1">
        <f t="shared" si="3"/>
        <v>2</v>
      </c>
      <c r="AK10" s="8">
        <f t="shared" si="4"/>
        <v>0.09090909090909091</v>
      </c>
      <c r="AR10" s="1">
        <v>1</v>
      </c>
      <c r="AV10" s="3">
        <v>1.8</v>
      </c>
      <c r="AW10" s="47"/>
      <c r="AY10" s="29">
        <f t="shared" si="5"/>
      </c>
      <c r="AZ10" s="39"/>
      <c r="BA10" s="34">
        <f t="shared" si="6"/>
        <v>1</v>
      </c>
    </row>
    <row r="11" spans="1:54" ht="18" customHeight="1">
      <c r="A11" s="3">
        <v>1.9</v>
      </c>
      <c r="D11" s="1">
        <v>1.9</v>
      </c>
      <c r="AE11" s="24">
        <v>1.9</v>
      </c>
      <c r="AF11" s="4">
        <f t="shared" si="0"/>
        <v>2</v>
      </c>
      <c r="AH11" s="1">
        <f t="shared" si="1"/>
        <v>1</v>
      </c>
      <c r="AI11" s="5">
        <f t="shared" si="2"/>
        <v>0.125</v>
      </c>
      <c r="AJ11" s="1">
        <f t="shared" si="3"/>
        <v>1</v>
      </c>
      <c r="AK11" s="8">
        <f t="shared" si="4"/>
        <v>0.045454545454545456</v>
      </c>
      <c r="AN11" s="24">
        <f>SUM(AF3:AF11)</f>
        <v>42</v>
      </c>
      <c r="AO11" s="35">
        <f>AN11/(COUNT(AF3:AF11)*30)</f>
        <v>0.15555555555555556</v>
      </c>
      <c r="AV11" s="3">
        <v>1.9</v>
      </c>
      <c r="AW11" s="47"/>
      <c r="AX11" s="56">
        <f>SUM(AW3:AW11)/9</f>
        <v>0.044444444444444446</v>
      </c>
      <c r="AY11" s="29">
        <f t="shared" si="5"/>
      </c>
      <c r="AZ11" s="43">
        <f>SUM(AY3:AY11)/9</f>
        <v>0.2222222222222222</v>
      </c>
      <c r="BA11" s="34">
        <f t="shared" si="6"/>
        <v>1</v>
      </c>
      <c r="BB11" s="20"/>
    </row>
    <row r="12" spans="1:54" ht="18" customHeight="1">
      <c r="A12" s="3">
        <v>2.1</v>
      </c>
      <c r="M12" s="1">
        <v>2.1</v>
      </c>
      <c r="R12" s="1">
        <v>2.1</v>
      </c>
      <c r="W12" s="1">
        <v>2.1</v>
      </c>
      <c r="AE12" s="24">
        <v>2.1</v>
      </c>
      <c r="AF12" s="1">
        <f t="shared" si="0"/>
        <v>4</v>
      </c>
      <c r="AH12" s="4">
        <f t="shared" si="1"/>
        <v>0</v>
      </c>
      <c r="AI12" s="7">
        <f t="shared" si="2"/>
        <v>0</v>
      </c>
      <c r="AJ12" s="1">
        <f t="shared" si="3"/>
        <v>4</v>
      </c>
      <c r="AK12" s="8">
        <f t="shared" si="4"/>
        <v>0.18181818181818182</v>
      </c>
      <c r="AO12" s="36"/>
      <c r="AQ12" s="1">
        <v>1</v>
      </c>
      <c r="AT12" s="1">
        <v>1</v>
      </c>
      <c r="AV12" s="3">
        <v>2.1</v>
      </c>
      <c r="AW12" s="47"/>
      <c r="AY12" s="29">
        <f t="shared" si="5"/>
      </c>
      <c r="AZ12" s="39"/>
      <c r="BA12" s="34">
        <f t="shared" si="6"/>
        <v>1</v>
      </c>
      <c r="BB12" s="22"/>
    </row>
    <row r="13" spans="1:54" ht="18" customHeight="1">
      <c r="A13" s="3">
        <v>2.2</v>
      </c>
      <c r="AE13" s="24">
        <v>2.2</v>
      </c>
      <c r="AF13" s="4">
        <f t="shared" si="0"/>
        <v>1</v>
      </c>
      <c r="AH13" s="4">
        <f t="shared" si="1"/>
        <v>0</v>
      </c>
      <c r="AI13" s="7">
        <f t="shared" si="2"/>
        <v>0</v>
      </c>
      <c r="AJ13" s="1">
        <f t="shared" si="3"/>
        <v>1</v>
      </c>
      <c r="AK13" s="8">
        <f t="shared" si="4"/>
        <v>0.045454545454545456</v>
      </c>
      <c r="AN13" s="24">
        <f>SUM(AF12:AF13)</f>
        <v>5</v>
      </c>
      <c r="AO13" s="35">
        <f>AN13/(COUNT(AF12:AF13)*30)</f>
        <v>0.08333333333333333</v>
      </c>
      <c r="AV13" s="3">
        <v>2.2</v>
      </c>
      <c r="AW13" s="47"/>
      <c r="AX13" s="43">
        <f>SUM(AW12:AW13)/2</f>
        <v>0</v>
      </c>
      <c r="AY13" s="29">
        <f t="shared" si="5"/>
      </c>
      <c r="AZ13" s="43">
        <f>SUM(AY12:AY13)/2</f>
        <v>0</v>
      </c>
      <c r="BA13" s="34">
        <f t="shared" si="6"/>
        <v>1</v>
      </c>
      <c r="BB13" s="20"/>
    </row>
    <row r="14" spans="1:53" ht="18" customHeight="1">
      <c r="A14" s="3">
        <v>3.1</v>
      </c>
      <c r="E14" s="1">
        <v>3.1</v>
      </c>
      <c r="G14" s="1">
        <v>3.1</v>
      </c>
      <c r="J14" s="1">
        <v>3.1</v>
      </c>
      <c r="K14" s="1">
        <v>3.1</v>
      </c>
      <c r="M14" s="1">
        <v>3.1</v>
      </c>
      <c r="N14" s="1">
        <v>3.1</v>
      </c>
      <c r="P14" s="1">
        <v>3.1</v>
      </c>
      <c r="Q14" s="1">
        <v>3.1</v>
      </c>
      <c r="R14" s="1">
        <v>3.1</v>
      </c>
      <c r="U14" s="1">
        <v>3.1</v>
      </c>
      <c r="V14" s="1">
        <v>3.1</v>
      </c>
      <c r="X14" s="1">
        <v>3.1</v>
      </c>
      <c r="AE14" s="24">
        <v>3.1</v>
      </c>
      <c r="AF14" s="1">
        <f t="shared" si="0"/>
        <v>13</v>
      </c>
      <c r="AH14" s="1">
        <f t="shared" si="1"/>
        <v>2</v>
      </c>
      <c r="AI14" s="5">
        <f t="shared" si="2"/>
        <v>0.25</v>
      </c>
      <c r="AJ14" s="1">
        <f t="shared" si="3"/>
        <v>11</v>
      </c>
      <c r="AK14" s="10">
        <f t="shared" si="4"/>
        <v>0.5</v>
      </c>
      <c r="AN14" s="37"/>
      <c r="AO14" s="37"/>
      <c r="AQ14" s="1">
        <v>1</v>
      </c>
      <c r="AV14" s="3">
        <v>3.1</v>
      </c>
      <c r="AW14" s="47">
        <v>0.5</v>
      </c>
      <c r="AY14" s="29">
        <f t="shared" si="5"/>
        <v>1</v>
      </c>
      <c r="AZ14" s="39"/>
      <c r="BA14" s="34">
        <f t="shared" si="6"/>
        <v>1</v>
      </c>
    </row>
    <row r="15" spans="1:53" ht="18" customHeight="1">
      <c r="A15" s="3">
        <v>3.2</v>
      </c>
      <c r="I15" s="1">
        <v>3.2</v>
      </c>
      <c r="P15" s="1">
        <v>3.2</v>
      </c>
      <c r="S15" s="1">
        <v>3.2</v>
      </c>
      <c r="T15" s="1">
        <v>3.2</v>
      </c>
      <c r="Z15" s="1">
        <v>3.2</v>
      </c>
      <c r="AA15" s="1">
        <v>3.2</v>
      </c>
      <c r="AE15" s="24">
        <v>3.2</v>
      </c>
      <c r="AF15" s="1">
        <f t="shared" si="0"/>
        <v>7</v>
      </c>
      <c r="AH15" s="1">
        <f t="shared" si="1"/>
        <v>1</v>
      </c>
      <c r="AI15" s="5">
        <f t="shared" si="2"/>
        <v>0.125</v>
      </c>
      <c r="AJ15" s="1">
        <f t="shared" si="3"/>
        <v>6</v>
      </c>
      <c r="AK15" s="8">
        <f t="shared" si="4"/>
        <v>0.2727272727272727</v>
      </c>
      <c r="AN15" s="37"/>
      <c r="AO15" s="37"/>
      <c r="AQ15" s="1">
        <v>1</v>
      </c>
      <c r="AV15" s="3">
        <v>3.2</v>
      </c>
      <c r="AW15" s="47">
        <v>0.7</v>
      </c>
      <c r="AY15" s="29">
        <f t="shared" si="5"/>
        <v>1</v>
      </c>
      <c r="AZ15" s="39"/>
      <c r="BA15" s="34">
        <f t="shared" si="6"/>
        <v>1</v>
      </c>
    </row>
    <row r="16" spans="1:53" ht="18" customHeight="1">
      <c r="A16" s="3">
        <v>3.3</v>
      </c>
      <c r="D16" s="1">
        <v>3.3</v>
      </c>
      <c r="F16" s="1">
        <v>3.3</v>
      </c>
      <c r="H16" s="1">
        <v>3.3</v>
      </c>
      <c r="L16" s="1">
        <v>3.3</v>
      </c>
      <c r="M16" s="1">
        <v>3.3</v>
      </c>
      <c r="Q16" s="1">
        <v>3.3</v>
      </c>
      <c r="Y16" s="1">
        <v>3.3</v>
      </c>
      <c r="AA16" s="1">
        <v>3.3</v>
      </c>
      <c r="AB16" s="1">
        <v>3.3</v>
      </c>
      <c r="AC16" s="1">
        <v>3.3</v>
      </c>
      <c r="AD16" s="1">
        <v>3.3</v>
      </c>
      <c r="AE16" s="24">
        <v>3.3</v>
      </c>
      <c r="AF16" s="1">
        <f t="shared" si="0"/>
        <v>12</v>
      </c>
      <c r="AH16" s="2">
        <f t="shared" si="1"/>
        <v>3</v>
      </c>
      <c r="AI16" s="6">
        <f t="shared" si="2"/>
        <v>0.375</v>
      </c>
      <c r="AJ16" s="1">
        <f t="shared" si="3"/>
        <v>9</v>
      </c>
      <c r="AK16" s="10">
        <f t="shared" si="4"/>
        <v>0.4090909090909091</v>
      </c>
      <c r="AN16" s="37"/>
      <c r="AO16" s="37"/>
      <c r="AQ16" s="1">
        <v>1</v>
      </c>
      <c r="AT16" s="1">
        <v>1</v>
      </c>
      <c r="AV16" s="3">
        <v>3.3</v>
      </c>
      <c r="AW16" s="47">
        <v>0.9</v>
      </c>
      <c r="AY16" s="29">
        <f t="shared" si="5"/>
        <v>1</v>
      </c>
      <c r="AZ16" s="39"/>
      <c r="BA16" s="34">
        <f t="shared" si="6"/>
        <v>1</v>
      </c>
    </row>
    <row r="17" spans="1:53" ht="18" customHeight="1">
      <c r="A17" s="3">
        <v>3.4</v>
      </c>
      <c r="C17" s="1">
        <v>3.4</v>
      </c>
      <c r="F17" s="1">
        <v>3.4</v>
      </c>
      <c r="L17" s="1">
        <v>3.4</v>
      </c>
      <c r="R17" s="1">
        <v>3.4</v>
      </c>
      <c r="T17" s="1">
        <v>3.4</v>
      </c>
      <c r="AA17" s="1">
        <v>3.4</v>
      </c>
      <c r="AE17" s="24">
        <v>3.4</v>
      </c>
      <c r="AF17" s="1">
        <f t="shared" si="0"/>
        <v>7</v>
      </c>
      <c r="AH17" s="1">
        <f t="shared" si="1"/>
        <v>2</v>
      </c>
      <c r="AI17" s="5">
        <f t="shared" si="2"/>
        <v>0.25</v>
      </c>
      <c r="AJ17" s="1">
        <f t="shared" si="3"/>
        <v>5</v>
      </c>
      <c r="AK17" s="8">
        <f t="shared" si="4"/>
        <v>0.22727272727272727</v>
      </c>
      <c r="AN17" s="37"/>
      <c r="AO17" s="37"/>
      <c r="AQ17" s="1">
        <v>1</v>
      </c>
      <c r="AT17" s="1">
        <v>1</v>
      </c>
      <c r="AV17" s="3">
        <v>3.4</v>
      </c>
      <c r="AW17" s="47"/>
      <c r="AY17" s="29">
        <f t="shared" si="5"/>
      </c>
      <c r="AZ17" s="39"/>
      <c r="BA17" s="34">
        <f t="shared" si="6"/>
        <v>1</v>
      </c>
    </row>
    <row r="18" spans="1:53" ht="18" customHeight="1">
      <c r="A18" s="3">
        <v>3.5</v>
      </c>
      <c r="D18" s="1">
        <v>3.5</v>
      </c>
      <c r="Z18" s="1">
        <v>3.5</v>
      </c>
      <c r="AE18" s="24">
        <v>3.5</v>
      </c>
      <c r="AF18" s="1">
        <f t="shared" si="0"/>
        <v>3</v>
      </c>
      <c r="AH18" s="1">
        <f t="shared" si="1"/>
        <v>1</v>
      </c>
      <c r="AI18" s="5">
        <f t="shared" si="2"/>
        <v>0.125</v>
      </c>
      <c r="AJ18" s="1">
        <f t="shared" si="3"/>
        <v>2</v>
      </c>
      <c r="AK18" s="8">
        <f t="shared" si="4"/>
        <v>0.09090909090909091</v>
      </c>
      <c r="AN18" s="37"/>
      <c r="AO18" s="37"/>
      <c r="AR18" s="1">
        <v>1</v>
      </c>
      <c r="AT18" s="1">
        <v>1</v>
      </c>
      <c r="AV18" s="3">
        <v>3.5</v>
      </c>
      <c r="AW18" s="47">
        <v>0.2</v>
      </c>
      <c r="AY18" s="29">
        <f t="shared" si="5"/>
        <v>1</v>
      </c>
      <c r="AZ18" s="39"/>
      <c r="BA18" s="34">
        <f t="shared" si="6"/>
        <v>1</v>
      </c>
    </row>
    <row r="19" spans="1:53" ht="18" customHeight="1">
      <c r="A19" s="3">
        <v>3.6</v>
      </c>
      <c r="E19" s="1">
        <v>3.6</v>
      </c>
      <c r="G19" s="1">
        <v>3.6</v>
      </c>
      <c r="K19" s="1">
        <v>3.6</v>
      </c>
      <c r="AA19" s="1">
        <v>3.6</v>
      </c>
      <c r="AC19" s="1">
        <v>3.6</v>
      </c>
      <c r="AE19" s="24">
        <v>3.6</v>
      </c>
      <c r="AF19" s="1">
        <f t="shared" si="0"/>
        <v>6</v>
      </c>
      <c r="AH19" s="1">
        <f t="shared" si="1"/>
        <v>2</v>
      </c>
      <c r="AI19" s="5">
        <f t="shared" si="2"/>
        <v>0.25</v>
      </c>
      <c r="AJ19" s="1">
        <f t="shared" si="3"/>
        <v>4</v>
      </c>
      <c r="AK19" s="8">
        <f t="shared" si="4"/>
        <v>0.18181818181818182</v>
      </c>
      <c r="AN19" s="37"/>
      <c r="AO19" s="37"/>
      <c r="AQ19" s="1">
        <v>1</v>
      </c>
      <c r="AV19" s="3">
        <v>3.6</v>
      </c>
      <c r="AW19" s="47"/>
      <c r="AY19" s="29">
        <f t="shared" si="5"/>
      </c>
      <c r="AZ19" s="39"/>
      <c r="BA19" s="34">
        <f t="shared" si="6"/>
        <v>1</v>
      </c>
    </row>
    <row r="20" spans="1:53" ht="18" customHeight="1">
      <c r="A20" s="3">
        <v>3.7</v>
      </c>
      <c r="M20" s="1">
        <v>3.7</v>
      </c>
      <c r="AA20" s="1">
        <v>3.7</v>
      </c>
      <c r="AE20" s="24">
        <v>3.7</v>
      </c>
      <c r="AF20" s="4">
        <f t="shared" si="0"/>
        <v>3</v>
      </c>
      <c r="AH20" s="4">
        <f t="shared" si="1"/>
        <v>0</v>
      </c>
      <c r="AI20" s="7">
        <f t="shared" si="2"/>
        <v>0</v>
      </c>
      <c r="AJ20" s="1">
        <f t="shared" si="3"/>
        <v>3</v>
      </c>
      <c r="AK20" s="8">
        <f t="shared" si="4"/>
        <v>0.13636363636363635</v>
      </c>
      <c r="AN20" s="24">
        <f>SUM(AF14:AF20)</f>
        <v>51</v>
      </c>
      <c r="AO20" s="36">
        <f>AN20/(COUNT(AF14:AF20)*30)</f>
        <v>0.24285714285714285</v>
      </c>
      <c r="AV20" s="3">
        <v>3.7</v>
      </c>
      <c r="AW20" s="47"/>
      <c r="AX20" s="43">
        <f>SUM(AW14:AW20)/7</f>
        <v>0.3285714285714286</v>
      </c>
      <c r="AY20" s="29">
        <f t="shared" si="5"/>
      </c>
      <c r="AZ20" s="43">
        <f>SUM(AY14:AY20)/7</f>
        <v>0.5714285714285714</v>
      </c>
      <c r="BA20" s="34">
        <f t="shared" si="6"/>
        <v>1</v>
      </c>
    </row>
    <row r="21" spans="1:53" ht="18" customHeight="1">
      <c r="A21" s="3">
        <v>4.1</v>
      </c>
      <c r="C21" s="1">
        <v>4.1</v>
      </c>
      <c r="D21" s="1">
        <v>4.1</v>
      </c>
      <c r="E21" s="1">
        <v>4.1</v>
      </c>
      <c r="F21" s="1">
        <v>4.1</v>
      </c>
      <c r="G21" s="1">
        <v>4.1</v>
      </c>
      <c r="J21" s="1">
        <v>4.1</v>
      </c>
      <c r="K21" s="1">
        <v>4.1</v>
      </c>
      <c r="L21" s="1">
        <v>4.1</v>
      </c>
      <c r="M21" s="1">
        <v>4.1</v>
      </c>
      <c r="N21" s="1">
        <v>4.1</v>
      </c>
      <c r="P21" s="1">
        <v>4.1</v>
      </c>
      <c r="Q21" s="1">
        <v>4.1</v>
      </c>
      <c r="R21" s="1">
        <v>4.1</v>
      </c>
      <c r="S21" s="1">
        <v>4.1</v>
      </c>
      <c r="T21" s="1">
        <v>4.1</v>
      </c>
      <c r="V21" s="1">
        <v>4.1</v>
      </c>
      <c r="W21" s="1">
        <v>4.1</v>
      </c>
      <c r="X21" s="1">
        <v>4.1</v>
      </c>
      <c r="Z21" s="1">
        <v>4.1</v>
      </c>
      <c r="AA21" s="1">
        <v>4.1</v>
      </c>
      <c r="AB21" s="1">
        <v>4.1</v>
      </c>
      <c r="AC21" s="1">
        <v>4.1</v>
      </c>
      <c r="AD21" s="1">
        <v>4.1</v>
      </c>
      <c r="AE21" s="24">
        <v>4.1</v>
      </c>
      <c r="AF21" s="1">
        <f t="shared" si="0"/>
        <v>24</v>
      </c>
      <c r="AH21" s="2">
        <f t="shared" si="1"/>
        <v>5</v>
      </c>
      <c r="AI21" s="6">
        <f t="shared" si="2"/>
        <v>0.625</v>
      </c>
      <c r="AJ21" s="1">
        <f t="shared" si="3"/>
        <v>19</v>
      </c>
      <c r="AK21" s="10">
        <f t="shared" si="4"/>
        <v>0.8636363636363636</v>
      </c>
      <c r="AN21" s="37"/>
      <c r="AO21" s="37"/>
      <c r="AQ21" s="1">
        <v>1</v>
      </c>
      <c r="AT21" s="1">
        <v>1</v>
      </c>
      <c r="AV21" s="3">
        <v>4.1</v>
      </c>
      <c r="AW21" s="47">
        <v>0.7</v>
      </c>
      <c r="AY21" s="29">
        <f t="shared" si="5"/>
        <v>1</v>
      </c>
      <c r="AZ21" s="39"/>
      <c r="BA21" s="34">
        <f t="shared" si="6"/>
        <v>1</v>
      </c>
    </row>
    <row r="22" spans="1:53" ht="18" customHeight="1">
      <c r="A22" s="3">
        <v>4.2</v>
      </c>
      <c r="D22" s="1">
        <v>4.2</v>
      </c>
      <c r="F22" s="1">
        <v>4.2</v>
      </c>
      <c r="G22" s="1">
        <v>4.2</v>
      </c>
      <c r="AA22" s="1">
        <v>4.2</v>
      </c>
      <c r="AE22" s="24">
        <v>4.2</v>
      </c>
      <c r="AF22" s="1">
        <f t="shared" si="0"/>
        <v>5</v>
      </c>
      <c r="AH22" s="2">
        <f t="shared" si="1"/>
        <v>3</v>
      </c>
      <c r="AI22" s="6">
        <f t="shared" si="2"/>
        <v>0.375</v>
      </c>
      <c r="AJ22" s="1">
        <f t="shared" si="3"/>
        <v>2</v>
      </c>
      <c r="AK22" s="8">
        <f t="shared" si="4"/>
        <v>0.09090909090909091</v>
      </c>
      <c r="AN22" s="37"/>
      <c r="AO22" s="37"/>
      <c r="AV22" s="3">
        <v>4.2</v>
      </c>
      <c r="AW22" s="47"/>
      <c r="AY22" s="29">
        <f t="shared" si="5"/>
      </c>
      <c r="AZ22" s="39"/>
      <c r="BA22" s="34">
        <f t="shared" si="6"/>
        <v>1</v>
      </c>
    </row>
    <row r="23" spans="1:53" ht="18" customHeight="1">
      <c r="A23" s="3">
        <v>4.3</v>
      </c>
      <c r="C23" s="1">
        <v>4.3</v>
      </c>
      <c r="D23" s="1">
        <v>4.3</v>
      </c>
      <c r="F23" s="1">
        <v>4.3</v>
      </c>
      <c r="L23" s="1">
        <v>4.3</v>
      </c>
      <c r="N23" s="1">
        <v>4.3</v>
      </c>
      <c r="P23" s="1">
        <v>4.3</v>
      </c>
      <c r="Q23" s="1">
        <v>4.3</v>
      </c>
      <c r="T23" s="1">
        <v>4.3</v>
      </c>
      <c r="U23" s="1">
        <v>4.3</v>
      </c>
      <c r="V23" s="1">
        <v>4.3</v>
      </c>
      <c r="X23" s="1">
        <v>4.3</v>
      </c>
      <c r="AA23" s="1">
        <v>4.3</v>
      </c>
      <c r="AB23" s="1">
        <v>4.3</v>
      </c>
      <c r="AE23" s="24">
        <v>4.3</v>
      </c>
      <c r="AF23" s="1">
        <f t="shared" si="0"/>
        <v>14</v>
      </c>
      <c r="AH23" s="2">
        <f t="shared" si="1"/>
        <v>3</v>
      </c>
      <c r="AI23" s="6">
        <f t="shared" si="2"/>
        <v>0.375</v>
      </c>
      <c r="AJ23" s="1">
        <f t="shared" si="3"/>
        <v>11</v>
      </c>
      <c r="AK23" s="10">
        <f t="shared" si="4"/>
        <v>0.5</v>
      </c>
      <c r="AN23" s="37"/>
      <c r="AO23" s="37"/>
      <c r="AQ23" s="1">
        <v>1</v>
      </c>
      <c r="AT23" s="1">
        <v>1</v>
      </c>
      <c r="AV23" s="3">
        <v>4.3</v>
      </c>
      <c r="AW23" s="47"/>
      <c r="AY23" s="29">
        <f t="shared" si="5"/>
      </c>
      <c r="AZ23" s="39"/>
      <c r="BA23" s="34">
        <f t="shared" si="6"/>
        <v>1</v>
      </c>
    </row>
    <row r="24" spans="1:53" ht="18" customHeight="1">
      <c r="A24" s="3">
        <v>4.4</v>
      </c>
      <c r="D24" s="1">
        <v>4.4</v>
      </c>
      <c r="H24" s="1">
        <v>4.4</v>
      </c>
      <c r="N24" s="1">
        <v>4.4</v>
      </c>
      <c r="S24" s="1">
        <v>4.4</v>
      </c>
      <c r="AE24" s="24">
        <v>4.4</v>
      </c>
      <c r="AF24" s="1">
        <f t="shared" si="0"/>
        <v>5</v>
      </c>
      <c r="AH24" s="1">
        <f t="shared" si="1"/>
        <v>2</v>
      </c>
      <c r="AI24" s="5">
        <f t="shared" si="2"/>
        <v>0.25</v>
      </c>
      <c r="AJ24" s="1">
        <f t="shared" si="3"/>
        <v>3</v>
      </c>
      <c r="AK24" s="8">
        <f t="shared" si="4"/>
        <v>0.13636363636363635</v>
      </c>
      <c r="AN24" s="37"/>
      <c r="AO24" s="37"/>
      <c r="AQ24" s="1">
        <v>1</v>
      </c>
      <c r="AT24" s="1">
        <v>1</v>
      </c>
      <c r="AV24" s="3">
        <v>4.4</v>
      </c>
      <c r="AW24" s="47">
        <v>1</v>
      </c>
      <c r="AY24" s="29">
        <f t="shared" si="5"/>
        <v>1</v>
      </c>
      <c r="AZ24" s="39"/>
      <c r="BA24" s="34">
        <f t="shared" si="6"/>
        <v>1</v>
      </c>
    </row>
    <row r="25" spans="1:53" ht="18" customHeight="1">
      <c r="A25" s="3">
        <v>4.5</v>
      </c>
      <c r="D25" s="1">
        <v>4.5</v>
      </c>
      <c r="AA25" s="1">
        <v>4.5</v>
      </c>
      <c r="AE25" s="24">
        <v>4.5</v>
      </c>
      <c r="AF25" s="4">
        <f t="shared" si="0"/>
        <v>3</v>
      </c>
      <c r="AH25" s="1">
        <f t="shared" si="1"/>
        <v>1</v>
      </c>
      <c r="AI25" s="5">
        <f t="shared" si="2"/>
        <v>0.125</v>
      </c>
      <c r="AJ25" s="1">
        <f t="shared" si="3"/>
        <v>2</v>
      </c>
      <c r="AK25" s="8">
        <f t="shared" si="4"/>
        <v>0.09090909090909091</v>
      </c>
      <c r="AN25" s="37"/>
      <c r="AO25" s="37"/>
      <c r="AV25" s="3">
        <v>4.5</v>
      </c>
      <c r="AW25" s="47"/>
      <c r="AY25" s="29">
        <f t="shared" si="5"/>
      </c>
      <c r="AZ25" s="39"/>
      <c r="BA25" s="34">
        <f t="shared" si="6"/>
        <v>1</v>
      </c>
    </row>
    <row r="26" spans="1:53" ht="18" customHeight="1">
      <c r="A26" s="3">
        <v>4.6</v>
      </c>
      <c r="E26" s="1">
        <v>4.6</v>
      </c>
      <c r="G26" s="1">
        <v>4.6</v>
      </c>
      <c r="M26" s="1">
        <v>4.6</v>
      </c>
      <c r="AA26" s="1">
        <v>4.6</v>
      </c>
      <c r="AE26" s="24">
        <v>4.6</v>
      </c>
      <c r="AF26" s="1">
        <f t="shared" si="0"/>
        <v>5</v>
      </c>
      <c r="AH26" s="1">
        <f t="shared" si="1"/>
        <v>2</v>
      </c>
      <c r="AI26" s="5">
        <f t="shared" si="2"/>
        <v>0.25</v>
      </c>
      <c r="AJ26" s="1">
        <f t="shared" si="3"/>
        <v>3</v>
      </c>
      <c r="AK26" s="8">
        <f t="shared" si="4"/>
        <v>0.13636363636363635</v>
      </c>
      <c r="AN26" s="24">
        <f>SUM(AF21:AF26)</f>
        <v>56</v>
      </c>
      <c r="AO26" s="25">
        <f>AN26/(COUNT(AF21:AF26)*30)</f>
        <v>0.3111111111111111</v>
      </c>
      <c r="AQ26" s="1">
        <v>1</v>
      </c>
      <c r="AV26" s="3">
        <v>4.6</v>
      </c>
      <c r="AW26" s="47"/>
      <c r="AX26" s="43">
        <f>SUM(AW21:AW26)/6</f>
        <v>0.2833333333333333</v>
      </c>
      <c r="AY26" s="29">
        <f t="shared" si="5"/>
      </c>
      <c r="AZ26" s="43">
        <f>SUM(AY21:AY26)/6</f>
        <v>0.3333333333333333</v>
      </c>
      <c r="BA26" s="34">
        <f t="shared" si="6"/>
        <v>1</v>
      </c>
    </row>
    <row r="27" spans="1:53" ht="18" customHeight="1">
      <c r="A27" s="3">
        <v>5.1</v>
      </c>
      <c r="B27" s="1">
        <v>5.1</v>
      </c>
      <c r="C27" s="1">
        <v>5.1</v>
      </c>
      <c r="D27" s="1">
        <v>5.1</v>
      </c>
      <c r="L27" s="1">
        <v>5.1</v>
      </c>
      <c r="M27" s="1">
        <v>5.1</v>
      </c>
      <c r="Q27" s="1">
        <v>5.1</v>
      </c>
      <c r="T27" s="1">
        <v>5.1</v>
      </c>
      <c r="X27" s="1">
        <v>5.1</v>
      </c>
      <c r="Y27" s="1">
        <v>5.1</v>
      </c>
      <c r="Z27" s="1">
        <v>5.1</v>
      </c>
      <c r="AA27" s="1">
        <v>5.1</v>
      </c>
      <c r="AB27" s="1">
        <v>5.1</v>
      </c>
      <c r="AC27" s="1">
        <v>5.1</v>
      </c>
      <c r="AD27" s="1">
        <v>5.1</v>
      </c>
      <c r="AE27" s="24">
        <v>5.1</v>
      </c>
      <c r="AF27" s="1">
        <f t="shared" si="0"/>
        <v>15</v>
      </c>
      <c r="AH27" s="2">
        <f t="shared" si="1"/>
        <v>3</v>
      </c>
      <c r="AI27" s="6">
        <f t="shared" si="2"/>
        <v>0.375</v>
      </c>
      <c r="AJ27" s="1">
        <f t="shared" si="3"/>
        <v>12</v>
      </c>
      <c r="AK27" s="10">
        <f t="shared" si="4"/>
        <v>0.5454545454545454</v>
      </c>
      <c r="AN27" s="37"/>
      <c r="AO27" s="37"/>
      <c r="AQ27" s="1">
        <v>1</v>
      </c>
      <c r="AT27" s="1">
        <v>1</v>
      </c>
      <c r="AV27" s="3">
        <v>5.1</v>
      </c>
      <c r="AW27" s="47">
        <v>0.3</v>
      </c>
      <c r="AY27" s="29">
        <f t="shared" si="5"/>
        <v>1</v>
      </c>
      <c r="AZ27" s="39"/>
      <c r="BA27" s="34">
        <f t="shared" si="6"/>
        <v>1</v>
      </c>
    </row>
    <row r="28" spans="1:53" ht="18" customHeight="1">
      <c r="A28" s="3">
        <v>5.2</v>
      </c>
      <c r="E28" s="1">
        <v>5.2</v>
      </c>
      <c r="L28" s="1">
        <v>5.2</v>
      </c>
      <c r="M28" s="1">
        <v>5.2</v>
      </c>
      <c r="Q28" s="1">
        <v>5.2</v>
      </c>
      <c r="Y28" s="1">
        <v>5.2</v>
      </c>
      <c r="AA28" s="1">
        <v>5.2</v>
      </c>
      <c r="AB28" s="1">
        <v>5.2</v>
      </c>
      <c r="AC28" s="1">
        <v>5.2</v>
      </c>
      <c r="AE28" s="24">
        <v>5.2</v>
      </c>
      <c r="AF28" s="1">
        <f t="shared" si="0"/>
        <v>9</v>
      </c>
      <c r="AH28" s="1">
        <f t="shared" si="1"/>
        <v>1</v>
      </c>
      <c r="AI28" s="5">
        <f t="shared" si="2"/>
        <v>0.125</v>
      </c>
      <c r="AJ28" s="1">
        <f t="shared" si="3"/>
        <v>8</v>
      </c>
      <c r="AK28" s="10">
        <f t="shared" si="4"/>
        <v>0.36363636363636365</v>
      </c>
      <c r="AN28" s="37"/>
      <c r="AO28" s="37"/>
      <c r="AQ28" s="1">
        <v>1</v>
      </c>
      <c r="AT28" s="1">
        <v>1</v>
      </c>
      <c r="AV28" s="3">
        <v>5.2</v>
      </c>
      <c r="AW28" s="47">
        <v>0.7</v>
      </c>
      <c r="AY28" s="29">
        <f t="shared" si="5"/>
        <v>1</v>
      </c>
      <c r="AZ28" s="39"/>
      <c r="BA28" s="34">
        <f t="shared" si="6"/>
        <v>1</v>
      </c>
    </row>
    <row r="29" spans="1:53" ht="18" customHeight="1">
      <c r="A29" s="3">
        <v>5.3</v>
      </c>
      <c r="B29" s="1">
        <v>5.3</v>
      </c>
      <c r="N29" s="1">
        <v>5.3</v>
      </c>
      <c r="AF29" s="4">
        <f t="shared" si="0"/>
        <v>2</v>
      </c>
      <c r="AH29" s="1">
        <f t="shared" si="1"/>
        <v>1</v>
      </c>
      <c r="AI29" s="5">
        <f t="shared" si="2"/>
        <v>0.125</v>
      </c>
      <c r="AJ29" s="1">
        <f t="shared" si="3"/>
        <v>1</v>
      </c>
      <c r="AK29" s="8">
        <f t="shared" si="4"/>
        <v>0.045454545454545456</v>
      </c>
      <c r="AN29" s="37"/>
      <c r="AO29" s="37"/>
      <c r="AV29" s="3">
        <v>5.3</v>
      </c>
      <c r="AW29" s="47">
        <v>0.7</v>
      </c>
      <c r="AY29" s="29">
        <f t="shared" si="5"/>
        <v>1</v>
      </c>
      <c r="AZ29" s="39"/>
      <c r="BA29" s="34">
        <f t="shared" si="6"/>
      </c>
    </row>
    <row r="30" spans="1:53" ht="18" customHeight="1">
      <c r="A30" s="3">
        <v>5.4</v>
      </c>
      <c r="B30" s="1">
        <v>5.4</v>
      </c>
      <c r="F30" s="1">
        <v>5.4</v>
      </c>
      <c r="L30" s="1">
        <v>5.4</v>
      </c>
      <c r="N30" s="1">
        <v>5.4</v>
      </c>
      <c r="P30" s="1">
        <v>5.4</v>
      </c>
      <c r="R30" s="1">
        <v>5.4</v>
      </c>
      <c r="V30" s="1">
        <v>5.4</v>
      </c>
      <c r="X30" s="1">
        <v>5.4</v>
      </c>
      <c r="AF30" s="1">
        <f t="shared" si="0"/>
        <v>8</v>
      </c>
      <c r="AH30" s="1">
        <f t="shared" si="1"/>
        <v>2</v>
      </c>
      <c r="AI30" s="5">
        <f t="shared" si="2"/>
        <v>0.25</v>
      </c>
      <c r="AJ30" s="1">
        <f t="shared" si="3"/>
        <v>6</v>
      </c>
      <c r="AK30" s="8">
        <f t="shared" si="4"/>
        <v>0.2727272727272727</v>
      </c>
      <c r="AN30" s="37"/>
      <c r="AO30" s="37"/>
      <c r="AR30" s="1">
        <v>1</v>
      </c>
      <c r="AT30" s="1">
        <v>1</v>
      </c>
      <c r="AV30" s="3">
        <v>5.4</v>
      </c>
      <c r="AW30" s="47">
        <v>0.7</v>
      </c>
      <c r="AY30" s="29">
        <f t="shared" si="5"/>
        <v>1</v>
      </c>
      <c r="AZ30" s="39"/>
      <c r="BA30" s="34">
        <f t="shared" si="6"/>
      </c>
    </row>
    <row r="31" spans="1:53" ht="18" customHeight="1">
      <c r="A31" s="3">
        <v>5.5</v>
      </c>
      <c r="B31" s="1">
        <v>5.5</v>
      </c>
      <c r="M31" s="1">
        <v>5.5</v>
      </c>
      <c r="N31" s="1">
        <v>5.5</v>
      </c>
      <c r="AF31" s="4">
        <f t="shared" si="0"/>
        <v>3</v>
      </c>
      <c r="AH31" s="1">
        <f t="shared" si="1"/>
        <v>1</v>
      </c>
      <c r="AI31" s="5">
        <f t="shared" si="2"/>
        <v>0.125</v>
      </c>
      <c r="AJ31" s="1">
        <f t="shared" si="3"/>
        <v>2</v>
      </c>
      <c r="AK31" s="8">
        <f t="shared" si="4"/>
        <v>0.09090909090909091</v>
      </c>
      <c r="AN31" s="37"/>
      <c r="AO31" s="37"/>
      <c r="AV31" s="3">
        <v>5.5</v>
      </c>
      <c r="AW31" s="47">
        <v>0.7</v>
      </c>
      <c r="AY31" s="29">
        <f t="shared" si="5"/>
        <v>1</v>
      </c>
      <c r="AZ31" s="39"/>
      <c r="BA31" s="34">
        <f t="shared" si="6"/>
      </c>
    </row>
    <row r="32" spans="1:53" ht="18" customHeight="1">
      <c r="A32" s="3">
        <v>5.6</v>
      </c>
      <c r="D32" s="1">
        <v>5.6</v>
      </c>
      <c r="H32" s="1">
        <v>5.6</v>
      </c>
      <c r="J32" s="1">
        <v>5.6</v>
      </c>
      <c r="L32" s="1">
        <v>5.6</v>
      </c>
      <c r="AE32" s="24">
        <v>5.6</v>
      </c>
      <c r="AF32" s="1">
        <f t="shared" si="0"/>
        <v>5</v>
      </c>
      <c r="AH32" s="1">
        <f t="shared" si="1"/>
        <v>2</v>
      </c>
      <c r="AI32" s="5">
        <f t="shared" si="2"/>
        <v>0.25</v>
      </c>
      <c r="AJ32" s="1">
        <f t="shared" si="3"/>
        <v>3</v>
      </c>
      <c r="AK32" s="8">
        <f t="shared" si="4"/>
        <v>0.13636363636363635</v>
      </c>
      <c r="AN32" s="24">
        <f>SUM(AF27:AF32)</f>
        <v>42</v>
      </c>
      <c r="AO32" s="36">
        <f>AN32/(COUNT(AF27:AF32)*30)</f>
        <v>0.23333333333333334</v>
      </c>
      <c r="AV32" s="3">
        <v>5.6</v>
      </c>
      <c r="AW32" s="47">
        <v>0.5</v>
      </c>
      <c r="AX32" s="39">
        <f>SUM(AW27:AW32)/6</f>
        <v>0.6</v>
      </c>
      <c r="AY32" s="29">
        <f t="shared" si="5"/>
        <v>1</v>
      </c>
      <c r="AZ32" s="39">
        <f>SUM(AY27:AY32)/6</f>
        <v>1</v>
      </c>
      <c r="BA32" s="34">
        <f t="shared" si="6"/>
        <v>1</v>
      </c>
    </row>
    <row r="33" spans="1:53" ht="18" customHeight="1">
      <c r="A33" s="3">
        <v>6.1</v>
      </c>
      <c r="E33" s="1">
        <v>6.1</v>
      </c>
      <c r="M33" s="1">
        <v>6.1</v>
      </c>
      <c r="Y33" s="1">
        <v>6.1</v>
      </c>
      <c r="AA33" s="1">
        <v>6.1</v>
      </c>
      <c r="AC33" s="1">
        <v>6.1</v>
      </c>
      <c r="AE33" s="24">
        <v>6.1</v>
      </c>
      <c r="AF33" s="1">
        <f t="shared" si="0"/>
        <v>6</v>
      </c>
      <c r="AH33" s="1">
        <f t="shared" si="1"/>
        <v>1</v>
      </c>
      <c r="AI33" s="5">
        <f t="shared" si="2"/>
        <v>0.125</v>
      </c>
      <c r="AJ33" s="1">
        <f t="shared" si="3"/>
        <v>5</v>
      </c>
      <c r="AK33" s="8">
        <f t="shared" si="4"/>
        <v>0.22727272727272727</v>
      </c>
      <c r="AN33" s="37"/>
      <c r="AO33" s="37"/>
      <c r="AR33" s="1">
        <v>1</v>
      </c>
      <c r="AT33" s="1">
        <v>1</v>
      </c>
      <c r="AV33" s="3">
        <v>6.1</v>
      </c>
      <c r="AW33" s="47">
        <v>0.3</v>
      </c>
      <c r="AY33" s="29">
        <f t="shared" si="5"/>
        <v>1</v>
      </c>
      <c r="AZ33" s="39"/>
      <c r="BA33" s="34">
        <f t="shared" si="6"/>
        <v>1</v>
      </c>
    </row>
    <row r="34" spans="1:53" ht="18" customHeight="1">
      <c r="A34" s="3">
        <v>6.2</v>
      </c>
      <c r="G34" s="1">
        <v>6.2</v>
      </c>
      <c r="K34" s="1">
        <v>6.2</v>
      </c>
      <c r="M34" s="1">
        <v>6.2</v>
      </c>
      <c r="N34" s="1">
        <v>6.2</v>
      </c>
      <c r="O34" s="1">
        <v>6.2</v>
      </c>
      <c r="P34" s="1">
        <v>6.2</v>
      </c>
      <c r="R34" s="1">
        <v>6.2</v>
      </c>
      <c r="T34" s="1">
        <v>6.2</v>
      </c>
      <c r="V34" s="1">
        <v>6.2</v>
      </c>
      <c r="Y34" s="1">
        <v>6.2</v>
      </c>
      <c r="Z34" s="1">
        <v>6.2</v>
      </c>
      <c r="AA34" s="1">
        <v>6.2</v>
      </c>
      <c r="AB34" s="1">
        <v>6.2</v>
      </c>
      <c r="AD34" s="1">
        <v>6.2</v>
      </c>
      <c r="AE34" s="24">
        <v>6.2</v>
      </c>
      <c r="AF34" s="1">
        <f t="shared" si="0"/>
        <v>15</v>
      </c>
      <c r="AH34" s="1">
        <f t="shared" si="1"/>
        <v>1</v>
      </c>
      <c r="AI34" s="5">
        <f t="shared" si="2"/>
        <v>0.125</v>
      </c>
      <c r="AJ34" s="1">
        <f t="shared" si="3"/>
        <v>14</v>
      </c>
      <c r="AK34" s="10">
        <f t="shared" si="4"/>
        <v>0.6363636363636364</v>
      </c>
      <c r="AN34" s="37"/>
      <c r="AO34" s="37"/>
      <c r="AT34" s="1">
        <v>1</v>
      </c>
      <c r="AV34" s="3">
        <v>6.2</v>
      </c>
      <c r="AW34" s="47">
        <v>0.3</v>
      </c>
      <c r="AY34" s="29">
        <f t="shared" si="5"/>
        <v>1</v>
      </c>
      <c r="AZ34" s="39"/>
      <c r="BA34" s="34">
        <f t="shared" si="6"/>
        <v>1</v>
      </c>
    </row>
    <row r="35" spans="1:53" ht="18" customHeight="1">
      <c r="A35" s="3">
        <v>6.3</v>
      </c>
      <c r="D35" s="1">
        <v>6.3</v>
      </c>
      <c r="K35" s="1">
        <v>6.3</v>
      </c>
      <c r="Y35" s="1">
        <v>6.3</v>
      </c>
      <c r="Z35" s="1">
        <v>6.3</v>
      </c>
      <c r="AA35" s="1">
        <v>6.3</v>
      </c>
      <c r="AB35" s="1">
        <v>6.3</v>
      </c>
      <c r="AE35" s="24">
        <v>6.3</v>
      </c>
      <c r="AF35" s="1">
        <f t="shared" si="0"/>
        <v>7</v>
      </c>
      <c r="AH35" s="1">
        <f t="shared" si="1"/>
        <v>1</v>
      </c>
      <c r="AI35" s="5">
        <f t="shared" si="2"/>
        <v>0.125</v>
      </c>
      <c r="AJ35" s="1">
        <f t="shared" si="3"/>
        <v>6</v>
      </c>
      <c r="AK35" s="8">
        <f t="shared" si="4"/>
        <v>0.2727272727272727</v>
      </c>
      <c r="AN35" s="24">
        <f>SUM(AF33:AF35)</f>
        <v>28</v>
      </c>
      <c r="AO35" s="25">
        <f>AN35/(COUNT(AF33:AF35)*30)</f>
        <v>0.3111111111111111</v>
      </c>
      <c r="AR35" s="1">
        <v>1</v>
      </c>
      <c r="AT35" s="1">
        <v>1</v>
      </c>
      <c r="AV35" s="3">
        <v>6.3</v>
      </c>
      <c r="AW35" s="47"/>
      <c r="AX35" s="43">
        <f>SUM(AW33:AW35)/3</f>
        <v>0.19999999999999998</v>
      </c>
      <c r="AY35" s="29">
        <f t="shared" si="5"/>
      </c>
      <c r="AZ35" s="39">
        <f>SUM(AY33:AY35)/3</f>
        <v>0.6666666666666666</v>
      </c>
      <c r="BA35" s="34">
        <f t="shared" si="6"/>
        <v>1</v>
      </c>
    </row>
    <row r="36" spans="1:53" ht="18" customHeight="1">
      <c r="A36" s="3">
        <v>7.1</v>
      </c>
      <c r="G36" s="1">
        <v>7.1</v>
      </c>
      <c r="J36" s="1">
        <v>7.1</v>
      </c>
      <c r="M36" s="1">
        <v>7.1</v>
      </c>
      <c r="Q36" s="1">
        <v>7.1</v>
      </c>
      <c r="X36" s="1">
        <v>7.1</v>
      </c>
      <c r="AD36" s="1">
        <v>7.1</v>
      </c>
      <c r="AE36" s="24">
        <v>7.1</v>
      </c>
      <c r="AF36" s="1">
        <f t="shared" si="0"/>
        <v>7</v>
      </c>
      <c r="AH36" s="1">
        <f t="shared" si="1"/>
        <v>1</v>
      </c>
      <c r="AI36" s="5">
        <f t="shared" si="2"/>
        <v>0.125</v>
      </c>
      <c r="AJ36" s="1">
        <f t="shared" si="3"/>
        <v>6</v>
      </c>
      <c r="AK36" s="8">
        <f t="shared" si="4"/>
        <v>0.2727272727272727</v>
      </c>
      <c r="AN36" s="37"/>
      <c r="AO36" s="37"/>
      <c r="AQ36" s="1">
        <v>1</v>
      </c>
      <c r="AT36" s="1">
        <v>1</v>
      </c>
      <c r="AV36" s="3">
        <v>7.1</v>
      </c>
      <c r="AW36" s="47"/>
      <c r="AY36" s="29">
        <f t="shared" si="5"/>
      </c>
      <c r="AZ36" s="39"/>
      <c r="BA36" s="34">
        <f t="shared" si="6"/>
        <v>1</v>
      </c>
    </row>
    <row r="37" spans="1:53" ht="18" customHeight="1">
      <c r="A37" s="3">
        <v>7.2</v>
      </c>
      <c r="S37" s="1">
        <v>7.2</v>
      </c>
      <c r="T37" s="1">
        <v>7.2</v>
      </c>
      <c r="Z37" s="1">
        <v>7.2</v>
      </c>
      <c r="AA37" s="1">
        <v>7.2</v>
      </c>
      <c r="AE37" s="24">
        <v>7.2</v>
      </c>
      <c r="AF37" s="1">
        <f t="shared" si="0"/>
        <v>5</v>
      </c>
      <c r="AH37" s="4">
        <f t="shared" si="1"/>
        <v>0</v>
      </c>
      <c r="AI37" s="7">
        <f t="shared" si="2"/>
        <v>0</v>
      </c>
      <c r="AJ37" s="1">
        <f t="shared" si="3"/>
        <v>5</v>
      </c>
      <c r="AK37" s="8">
        <f t="shared" si="4"/>
        <v>0.22727272727272727</v>
      </c>
      <c r="AN37" s="37"/>
      <c r="AO37" s="37"/>
      <c r="AV37" s="3">
        <v>7.2</v>
      </c>
      <c r="AW37" s="47">
        <v>0.5</v>
      </c>
      <c r="AY37" s="29">
        <f t="shared" si="5"/>
        <v>1</v>
      </c>
      <c r="AZ37" s="39"/>
      <c r="BA37" s="34">
        <f t="shared" si="6"/>
        <v>1</v>
      </c>
    </row>
    <row r="38" spans="1:53" ht="18" customHeight="1">
      <c r="A38" s="3">
        <v>7.3</v>
      </c>
      <c r="D38" s="1">
        <v>7.3</v>
      </c>
      <c r="H38" s="1">
        <v>7.3</v>
      </c>
      <c r="AA38" s="1">
        <v>7.3</v>
      </c>
      <c r="AF38" s="4">
        <f t="shared" si="0"/>
        <v>3</v>
      </c>
      <c r="AH38" s="1">
        <f t="shared" si="1"/>
        <v>2</v>
      </c>
      <c r="AI38" s="5">
        <f t="shared" si="2"/>
        <v>0.25</v>
      </c>
      <c r="AJ38" s="1">
        <f t="shared" si="3"/>
        <v>1</v>
      </c>
      <c r="AK38" s="8">
        <f t="shared" si="4"/>
        <v>0.045454545454545456</v>
      </c>
      <c r="AN38" s="37"/>
      <c r="AO38" s="37"/>
      <c r="AV38" s="3">
        <v>7.3</v>
      </c>
      <c r="AW38" s="47"/>
      <c r="AY38" s="29">
        <f t="shared" si="5"/>
      </c>
      <c r="AZ38" s="39"/>
      <c r="BA38" s="34">
        <f t="shared" si="6"/>
      </c>
    </row>
    <row r="39" spans="1:53" ht="18" customHeight="1">
      <c r="A39" s="3">
        <v>7.4</v>
      </c>
      <c r="D39" s="1">
        <v>7.4</v>
      </c>
      <c r="Y39" s="1">
        <v>7.4</v>
      </c>
      <c r="Z39" s="1">
        <v>7.4</v>
      </c>
      <c r="AA39" s="1">
        <v>7.4</v>
      </c>
      <c r="AB39" s="1">
        <v>7.4</v>
      </c>
      <c r="AE39" s="24">
        <v>7.4</v>
      </c>
      <c r="AF39" s="1">
        <f t="shared" si="0"/>
        <v>6</v>
      </c>
      <c r="AH39" s="1">
        <f t="shared" si="1"/>
        <v>1</v>
      </c>
      <c r="AI39" s="5">
        <f t="shared" si="2"/>
        <v>0.125</v>
      </c>
      <c r="AJ39" s="1">
        <f t="shared" si="3"/>
        <v>5</v>
      </c>
      <c r="AK39" s="8">
        <f t="shared" si="4"/>
        <v>0.22727272727272727</v>
      </c>
      <c r="AN39" s="37"/>
      <c r="AO39" s="37"/>
      <c r="AQ39" s="1">
        <v>1</v>
      </c>
      <c r="AT39" s="1">
        <v>1</v>
      </c>
      <c r="AV39" s="3">
        <v>7.4</v>
      </c>
      <c r="AW39" s="47">
        <v>0.7</v>
      </c>
      <c r="AY39" s="29">
        <f t="shared" si="5"/>
        <v>1</v>
      </c>
      <c r="AZ39" s="39"/>
      <c r="BA39" s="34">
        <f t="shared" si="6"/>
        <v>1</v>
      </c>
    </row>
    <row r="40" spans="1:53" ht="18" customHeight="1">
      <c r="A40" s="3">
        <v>7.5</v>
      </c>
      <c r="C40" s="1">
        <v>7.5</v>
      </c>
      <c r="D40" s="1">
        <v>7.5</v>
      </c>
      <c r="AE40" s="24">
        <v>7.5</v>
      </c>
      <c r="AF40" s="4">
        <f t="shared" si="0"/>
        <v>3</v>
      </c>
      <c r="AH40" s="1">
        <f t="shared" si="1"/>
        <v>2</v>
      </c>
      <c r="AI40" s="5">
        <f t="shared" si="2"/>
        <v>0.25</v>
      </c>
      <c r="AJ40" s="1">
        <f t="shared" si="3"/>
        <v>1</v>
      </c>
      <c r="AK40" s="8">
        <f t="shared" si="4"/>
        <v>0.045454545454545456</v>
      </c>
      <c r="AN40" s="37"/>
      <c r="AO40" s="37"/>
      <c r="AV40" s="3">
        <v>7.5</v>
      </c>
      <c r="AW40" s="47"/>
      <c r="AY40" s="29">
        <f t="shared" si="5"/>
      </c>
      <c r="AZ40" s="39"/>
      <c r="BA40" s="34">
        <f t="shared" si="6"/>
        <v>1</v>
      </c>
    </row>
    <row r="41" spans="1:53" ht="18" customHeight="1">
      <c r="A41" s="3">
        <v>7.6</v>
      </c>
      <c r="D41" s="1">
        <v>7.6</v>
      </c>
      <c r="O41" s="1">
        <v>7.6</v>
      </c>
      <c r="AF41" s="4">
        <f t="shared" si="0"/>
        <v>2</v>
      </c>
      <c r="AH41" s="1">
        <f t="shared" si="1"/>
        <v>1</v>
      </c>
      <c r="AI41" s="5">
        <f t="shared" si="2"/>
        <v>0.125</v>
      </c>
      <c r="AJ41" s="1">
        <f t="shared" si="3"/>
        <v>1</v>
      </c>
      <c r="AK41" s="8">
        <f t="shared" si="4"/>
        <v>0.045454545454545456</v>
      </c>
      <c r="AN41" s="37"/>
      <c r="AO41" s="37"/>
      <c r="AV41" s="3">
        <v>7.6</v>
      </c>
      <c r="AW41" s="47"/>
      <c r="AY41" s="29">
        <f t="shared" si="5"/>
      </c>
      <c r="AZ41" s="39"/>
      <c r="BA41" s="34">
        <f t="shared" si="6"/>
      </c>
    </row>
    <row r="42" spans="1:53" ht="18" customHeight="1">
      <c r="A42" s="3">
        <v>7.7</v>
      </c>
      <c r="D42" s="1">
        <v>7.7</v>
      </c>
      <c r="O42" s="1">
        <v>7.7</v>
      </c>
      <c r="R42" s="1">
        <v>7.7</v>
      </c>
      <c r="Z42" s="1">
        <v>7.7</v>
      </c>
      <c r="AA42" s="1">
        <v>7.7</v>
      </c>
      <c r="AF42" s="1">
        <f t="shared" si="0"/>
        <v>5</v>
      </c>
      <c r="AH42" s="1">
        <f t="shared" si="1"/>
        <v>1</v>
      </c>
      <c r="AI42" s="5">
        <f t="shared" si="2"/>
        <v>0.125</v>
      </c>
      <c r="AJ42" s="1">
        <f t="shared" si="3"/>
        <v>4</v>
      </c>
      <c r="AK42" s="8">
        <f t="shared" si="4"/>
        <v>0.18181818181818182</v>
      </c>
      <c r="AN42" s="37"/>
      <c r="AO42" s="37"/>
      <c r="AQ42" s="1">
        <v>1</v>
      </c>
      <c r="AV42" s="3">
        <v>7.7</v>
      </c>
      <c r="AW42" s="47">
        <v>0.8</v>
      </c>
      <c r="AY42" s="29">
        <f t="shared" si="5"/>
        <v>1</v>
      </c>
      <c r="AZ42" s="39"/>
      <c r="BA42" s="34">
        <f t="shared" si="6"/>
      </c>
    </row>
    <row r="43" spans="1:53" ht="18" customHeight="1">
      <c r="A43" s="3">
        <v>7.8</v>
      </c>
      <c r="H43" s="1">
        <v>7.8</v>
      </c>
      <c r="S43" s="1">
        <v>7.8</v>
      </c>
      <c r="AA43" s="1">
        <v>7.8</v>
      </c>
      <c r="AF43" s="4">
        <f t="shared" si="0"/>
        <v>3</v>
      </c>
      <c r="AH43" s="1">
        <f t="shared" si="1"/>
        <v>1</v>
      </c>
      <c r="AI43" s="5">
        <f t="shared" si="2"/>
        <v>0.125</v>
      </c>
      <c r="AJ43" s="1">
        <f t="shared" si="3"/>
        <v>2</v>
      </c>
      <c r="AK43" s="8">
        <f t="shared" si="4"/>
        <v>0.09090909090909091</v>
      </c>
      <c r="AN43" s="37"/>
      <c r="AO43" s="37"/>
      <c r="AV43" s="3">
        <v>7.8</v>
      </c>
      <c r="AW43" s="47"/>
      <c r="AY43" s="29">
        <f t="shared" si="5"/>
      </c>
      <c r="AZ43" s="39"/>
      <c r="BA43" s="34">
        <f t="shared" si="6"/>
      </c>
    </row>
    <row r="44" spans="1:53" ht="18" customHeight="1">
      <c r="A44" s="3">
        <v>7.9</v>
      </c>
      <c r="H44" s="1">
        <v>7.9</v>
      </c>
      <c r="R44" s="1">
        <v>7.9</v>
      </c>
      <c r="AA44" s="1">
        <v>7.9</v>
      </c>
      <c r="AF44" s="4">
        <f t="shared" si="0"/>
        <v>3</v>
      </c>
      <c r="AH44" s="1">
        <f t="shared" si="1"/>
        <v>1</v>
      </c>
      <c r="AI44" s="5">
        <f t="shared" si="2"/>
        <v>0.125</v>
      </c>
      <c r="AJ44" s="1">
        <f t="shared" si="3"/>
        <v>2</v>
      </c>
      <c r="AK44" s="8">
        <f t="shared" si="4"/>
        <v>0.09090909090909091</v>
      </c>
      <c r="AN44" s="24">
        <f>SUM(AF36:AF44)</f>
        <v>37</v>
      </c>
      <c r="AO44" s="35">
        <f>AN44/(COUNT(AF36:AF44)*30)</f>
        <v>0.13703703703703704</v>
      </c>
      <c r="AR44" s="1">
        <v>1</v>
      </c>
      <c r="AV44" s="3">
        <v>7.9</v>
      </c>
      <c r="AW44" s="47"/>
      <c r="AX44" s="43">
        <f>SUM(AW36:AW44)/9</f>
        <v>0.2222222222222222</v>
      </c>
      <c r="AY44" s="29">
        <f t="shared" si="5"/>
      </c>
      <c r="AZ44" s="43">
        <f>SUM(AY36:AY44)/9</f>
        <v>0.3333333333333333</v>
      </c>
      <c r="BA44" s="34">
        <f t="shared" si="6"/>
      </c>
    </row>
    <row r="45" spans="1:53" ht="18" customHeight="1">
      <c r="A45" s="3">
        <v>8.1</v>
      </c>
      <c r="E45" s="1">
        <v>8.1</v>
      </c>
      <c r="G45" s="1">
        <v>8.1</v>
      </c>
      <c r="J45" s="1">
        <v>8.1</v>
      </c>
      <c r="M45" s="1">
        <v>8.1</v>
      </c>
      <c r="N45" s="1">
        <v>8.1</v>
      </c>
      <c r="P45" s="1">
        <v>8.1</v>
      </c>
      <c r="R45" s="1">
        <v>8.1</v>
      </c>
      <c r="AA45" s="1">
        <v>8.1</v>
      </c>
      <c r="AE45" s="24">
        <v>8.1</v>
      </c>
      <c r="AF45" s="1">
        <f t="shared" si="0"/>
        <v>9</v>
      </c>
      <c r="AH45" s="1">
        <f t="shared" si="1"/>
        <v>2</v>
      </c>
      <c r="AI45" s="5">
        <f t="shared" si="2"/>
        <v>0.25</v>
      </c>
      <c r="AJ45" s="1">
        <f t="shared" si="3"/>
        <v>7</v>
      </c>
      <c r="AK45" s="8">
        <f t="shared" si="4"/>
        <v>0.3181818181818182</v>
      </c>
      <c r="AN45" s="37"/>
      <c r="AO45" s="37"/>
      <c r="AQ45" s="1">
        <v>1</v>
      </c>
      <c r="AT45" s="1">
        <v>1</v>
      </c>
      <c r="AV45" s="3">
        <v>8.1</v>
      </c>
      <c r="AW45" s="47">
        <v>1</v>
      </c>
      <c r="AY45" s="29">
        <f t="shared" si="5"/>
        <v>1</v>
      </c>
      <c r="AZ45" s="39"/>
      <c r="BA45" s="34">
        <f t="shared" si="6"/>
        <v>1</v>
      </c>
    </row>
    <row r="46" spans="1:53" ht="18" customHeight="1">
      <c r="A46" s="3">
        <v>8.2</v>
      </c>
      <c r="D46" s="1">
        <v>8.2</v>
      </c>
      <c r="G46" s="1">
        <v>8.2</v>
      </c>
      <c r="L46" s="1">
        <v>8.2</v>
      </c>
      <c r="R46" s="1">
        <v>8.2</v>
      </c>
      <c r="Z46" s="1">
        <v>8.2</v>
      </c>
      <c r="AA46" s="1">
        <v>8.2</v>
      </c>
      <c r="AE46" s="24">
        <v>8.2</v>
      </c>
      <c r="AF46" s="1">
        <f t="shared" si="0"/>
        <v>7</v>
      </c>
      <c r="AH46" s="1">
        <f t="shared" si="1"/>
        <v>2</v>
      </c>
      <c r="AI46" s="5">
        <f t="shared" si="2"/>
        <v>0.25</v>
      </c>
      <c r="AJ46" s="1">
        <f t="shared" si="3"/>
        <v>5</v>
      </c>
      <c r="AK46" s="8">
        <f t="shared" si="4"/>
        <v>0.22727272727272727</v>
      </c>
      <c r="AN46" s="37"/>
      <c r="AO46" s="37"/>
      <c r="AQ46" s="1">
        <v>1</v>
      </c>
      <c r="AT46" s="1">
        <v>1</v>
      </c>
      <c r="AV46" s="3">
        <v>8.2</v>
      </c>
      <c r="AW46" s="47">
        <v>0.7</v>
      </c>
      <c r="AY46" s="29">
        <f t="shared" si="5"/>
        <v>1</v>
      </c>
      <c r="AZ46" s="39"/>
      <c r="BA46" s="34">
        <f t="shared" si="6"/>
        <v>1</v>
      </c>
    </row>
    <row r="47" spans="1:53" ht="18" customHeight="1">
      <c r="A47" s="3">
        <v>8.3</v>
      </c>
      <c r="H47" s="1">
        <v>8.3</v>
      </c>
      <c r="I47" s="1">
        <v>8.3</v>
      </c>
      <c r="AC47" s="1">
        <v>8.3</v>
      </c>
      <c r="AE47" s="24">
        <v>8.3</v>
      </c>
      <c r="AF47" s="1">
        <f t="shared" si="0"/>
        <v>4</v>
      </c>
      <c r="AH47" s="1">
        <f t="shared" si="1"/>
        <v>2</v>
      </c>
      <c r="AI47" s="5">
        <f t="shared" si="2"/>
        <v>0.25</v>
      </c>
      <c r="AJ47" s="1">
        <f t="shared" si="3"/>
        <v>2</v>
      </c>
      <c r="AK47" s="8">
        <f t="shared" si="4"/>
        <v>0.09090909090909091</v>
      </c>
      <c r="AN47" s="37"/>
      <c r="AO47" s="37"/>
      <c r="AV47" s="3">
        <v>8.3</v>
      </c>
      <c r="AW47" s="47"/>
      <c r="AY47" s="29">
        <f t="shared" si="5"/>
      </c>
      <c r="AZ47" s="39"/>
      <c r="BA47" s="34">
        <f t="shared" si="6"/>
        <v>1</v>
      </c>
    </row>
    <row r="48" spans="1:53" ht="18" customHeight="1">
      <c r="A48" s="3">
        <v>8.4</v>
      </c>
      <c r="AA48" s="1">
        <v>8.4</v>
      </c>
      <c r="AE48" s="24">
        <v>8.4</v>
      </c>
      <c r="AF48" s="4">
        <f t="shared" si="0"/>
        <v>2</v>
      </c>
      <c r="AH48" s="4">
        <f t="shared" si="1"/>
        <v>0</v>
      </c>
      <c r="AI48" s="7">
        <f t="shared" si="2"/>
        <v>0</v>
      </c>
      <c r="AJ48" s="1">
        <f t="shared" si="3"/>
        <v>2</v>
      </c>
      <c r="AK48" s="8">
        <f t="shared" si="4"/>
        <v>0.09090909090909091</v>
      </c>
      <c r="AN48" s="24">
        <f>SUM(AF45:AF48)</f>
        <v>22</v>
      </c>
      <c r="AO48" s="36">
        <f>AN48/(COUNT(AF45:AF48)*30)</f>
        <v>0.18333333333333332</v>
      </c>
      <c r="AV48" s="3">
        <v>8.4</v>
      </c>
      <c r="AW48" s="47">
        <v>1</v>
      </c>
      <c r="AX48" s="39">
        <f>SUM(AW45:AW48)/4</f>
        <v>0.675</v>
      </c>
      <c r="AY48" s="29">
        <f t="shared" si="5"/>
        <v>1</v>
      </c>
      <c r="AZ48" s="39">
        <f>SUM(AY45:AY48)/4</f>
        <v>0.75</v>
      </c>
      <c r="BA48" s="34">
        <f t="shared" si="6"/>
        <v>1</v>
      </c>
    </row>
    <row r="49" spans="1:53" ht="18" customHeight="1">
      <c r="A49" s="3">
        <v>9.1</v>
      </c>
      <c r="E49" s="1">
        <v>9.1</v>
      </c>
      <c r="G49" s="1">
        <v>9.1</v>
      </c>
      <c r="K49" s="1">
        <v>9.1</v>
      </c>
      <c r="L49" s="1">
        <v>9.1</v>
      </c>
      <c r="M49" s="1">
        <v>9.1</v>
      </c>
      <c r="P49" s="1">
        <v>9.1</v>
      </c>
      <c r="U49" s="1">
        <v>9.1</v>
      </c>
      <c r="Z49" s="1">
        <v>9.1</v>
      </c>
      <c r="AA49" s="1">
        <v>9.1</v>
      </c>
      <c r="AC49" s="1">
        <v>9.1</v>
      </c>
      <c r="AE49" s="24">
        <v>9.1</v>
      </c>
      <c r="AF49" s="1">
        <f t="shared" si="0"/>
        <v>11</v>
      </c>
      <c r="AH49" s="1">
        <f t="shared" si="1"/>
        <v>2</v>
      </c>
      <c r="AI49" s="5">
        <f t="shared" si="2"/>
        <v>0.25</v>
      </c>
      <c r="AJ49" s="1">
        <f t="shared" si="3"/>
        <v>9</v>
      </c>
      <c r="AK49" s="10">
        <f t="shared" si="4"/>
        <v>0.4090909090909091</v>
      </c>
      <c r="AN49" s="37"/>
      <c r="AO49" s="37"/>
      <c r="AQ49" s="1">
        <v>1</v>
      </c>
      <c r="AV49" s="3">
        <v>9.1</v>
      </c>
      <c r="AW49" s="47">
        <v>0.3</v>
      </c>
      <c r="AY49" s="29">
        <f t="shared" si="5"/>
        <v>1</v>
      </c>
      <c r="AZ49" s="39"/>
      <c r="BA49" s="34">
        <f t="shared" si="6"/>
        <v>1</v>
      </c>
    </row>
    <row r="50" spans="1:53" ht="18" customHeight="1">
      <c r="A50" s="3">
        <v>9.2</v>
      </c>
      <c r="B50" s="1">
        <v>9.2</v>
      </c>
      <c r="D50" s="1">
        <v>9.2</v>
      </c>
      <c r="H50" s="1">
        <v>9.2</v>
      </c>
      <c r="L50" s="1">
        <v>9.2</v>
      </c>
      <c r="M50" s="1">
        <v>9.2</v>
      </c>
      <c r="O50" s="1">
        <v>9.2</v>
      </c>
      <c r="P50" s="1">
        <v>9.2</v>
      </c>
      <c r="R50" s="1">
        <v>9.2</v>
      </c>
      <c r="S50" s="1">
        <v>9.2</v>
      </c>
      <c r="T50" s="1">
        <v>9.2</v>
      </c>
      <c r="Z50" s="1">
        <v>9.2</v>
      </c>
      <c r="AA50" s="1">
        <v>9.2</v>
      </c>
      <c r="AC50" s="1">
        <v>9.2</v>
      </c>
      <c r="AE50" s="24">
        <v>9.2</v>
      </c>
      <c r="AF50" s="1">
        <f t="shared" si="0"/>
        <v>14</v>
      </c>
      <c r="AH50" s="2">
        <f t="shared" si="1"/>
        <v>3</v>
      </c>
      <c r="AI50" s="6">
        <f t="shared" si="2"/>
        <v>0.375</v>
      </c>
      <c r="AJ50" s="1">
        <f t="shared" si="3"/>
        <v>11</v>
      </c>
      <c r="AK50" s="10">
        <f t="shared" si="4"/>
        <v>0.5</v>
      </c>
      <c r="AN50" s="24">
        <f>SUM(AF49:AF50)</f>
        <v>25</v>
      </c>
      <c r="AO50" s="25">
        <f>AN50/(COUNT(AF49:AF50)*30)</f>
        <v>0.4166666666666667</v>
      </c>
      <c r="AR50" s="1">
        <v>1</v>
      </c>
      <c r="AT50" s="1">
        <v>1</v>
      </c>
      <c r="AV50" s="3">
        <v>9.2</v>
      </c>
      <c r="AW50" s="47">
        <v>0.7</v>
      </c>
      <c r="AX50" s="39">
        <f>(AW49+AW50)/2</f>
        <v>0.5</v>
      </c>
      <c r="AY50" s="29">
        <f t="shared" si="5"/>
        <v>1</v>
      </c>
      <c r="AZ50" s="39">
        <f>(AY49+AY50)/2</f>
        <v>1</v>
      </c>
      <c r="BA50" s="34">
        <f t="shared" si="6"/>
        <v>1</v>
      </c>
    </row>
    <row r="51" spans="1:53" ht="18" customHeight="1">
      <c r="A51" s="3">
        <v>10.1</v>
      </c>
      <c r="B51" s="1">
        <v>10.1</v>
      </c>
      <c r="H51" s="1">
        <v>10.1</v>
      </c>
      <c r="AC51" s="1">
        <v>10.1</v>
      </c>
      <c r="AE51" s="24">
        <v>10.1</v>
      </c>
      <c r="AF51" s="1">
        <f t="shared" si="0"/>
        <v>4</v>
      </c>
      <c r="AH51" s="1">
        <f t="shared" si="1"/>
        <v>2</v>
      </c>
      <c r="AI51" s="5">
        <f t="shared" si="2"/>
        <v>0.25</v>
      </c>
      <c r="AJ51" s="1">
        <f t="shared" si="3"/>
        <v>2</v>
      </c>
      <c r="AK51" s="8">
        <f t="shared" si="4"/>
        <v>0.09090909090909091</v>
      </c>
      <c r="AN51" s="37"/>
      <c r="AO51" s="37"/>
      <c r="AV51" s="3">
        <v>10.1</v>
      </c>
      <c r="AW51" s="47"/>
      <c r="AY51" s="29">
        <f t="shared" si="5"/>
      </c>
      <c r="AZ51" s="39"/>
      <c r="BA51" s="34">
        <f t="shared" si="6"/>
        <v>1</v>
      </c>
    </row>
    <row r="52" spans="1:53" ht="18" customHeight="1">
      <c r="A52" s="3">
        <v>10.2</v>
      </c>
      <c r="B52" s="1">
        <v>10.2</v>
      </c>
      <c r="AF52" s="4">
        <f t="shared" si="0"/>
        <v>1</v>
      </c>
      <c r="AH52" s="1">
        <f t="shared" si="1"/>
        <v>1</v>
      </c>
      <c r="AI52" s="5">
        <f t="shared" si="2"/>
        <v>0.125</v>
      </c>
      <c r="AJ52" s="4">
        <f t="shared" si="3"/>
        <v>0</v>
      </c>
      <c r="AK52" s="9">
        <f t="shared" si="4"/>
        <v>0</v>
      </c>
      <c r="AN52" s="24">
        <f>SUM(AF51:AF52)</f>
        <v>5</v>
      </c>
      <c r="AO52" s="35">
        <f>AN52/(COUNT(AF51:AF52)*30)</f>
        <v>0.08333333333333333</v>
      </c>
      <c r="AQ52" s="1">
        <v>1</v>
      </c>
      <c r="AV52" s="3">
        <v>10.2</v>
      </c>
      <c r="AW52" s="47">
        <v>0.4</v>
      </c>
      <c r="AX52" s="43">
        <f>SUM(AW51:AW52)/2</f>
        <v>0.2</v>
      </c>
      <c r="AY52" s="29">
        <f t="shared" si="5"/>
        <v>1</v>
      </c>
      <c r="AZ52" s="43">
        <f>SUM(AY51:AY52)/2</f>
        <v>0.5</v>
      </c>
      <c r="BA52" s="34">
        <f t="shared" si="6"/>
      </c>
    </row>
    <row r="53" spans="35:52" ht="18" customHeight="1">
      <c r="AI53" s="5"/>
      <c r="AK53" s="8"/>
      <c r="AO53" s="36"/>
      <c r="AW53" s="47"/>
      <c r="AY53" s="30"/>
      <c r="AZ53" s="39"/>
    </row>
    <row r="54" spans="2:53" ht="18" customHeight="1">
      <c r="B54" s="1">
        <f>COUNTA(B3:B53)</f>
        <v>7</v>
      </c>
      <c r="C54" s="1">
        <f aca="true" t="shared" si="7" ref="C54:AE54">COUNTA(C3:C53)</f>
        <v>5</v>
      </c>
      <c r="D54" s="1">
        <f t="shared" si="7"/>
        <v>20</v>
      </c>
      <c r="E54" s="1">
        <f t="shared" si="7"/>
        <v>9</v>
      </c>
      <c r="F54" s="1">
        <f t="shared" si="7"/>
        <v>8</v>
      </c>
      <c r="G54" s="1">
        <f t="shared" si="7"/>
        <v>10</v>
      </c>
      <c r="H54" s="1">
        <f t="shared" si="7"/>
        <v>13</v>
      </c>
      <c r="I54" s="1">
        <f t="shared" si="7"/>
        <v>4</v>
      </c>
      <c r="J54" s="1">
        <f t="shared" si="7"/>
        <v>5</v>
      </c>
      <c r="K54" s="1">
        <f t="shared" si="7"/>
        <v>6</v>
      </c>
      <c r="L54" s="1">
        <f t="shared" si="7"/>
        <v>15</v>
      </c>
      <c r="M54" s="1">
        <f t="shared" si="7"/>
        <v>17</v>
      </c>
      <c r="N54" s="1">
        <f t="shared" si="7"/>
        <v>11</v>
      </c>
      <c r="O54" s="1">
        <f t="shared" si="7"/>
        <v>5</v>
      </c>
      <c r="P54" s="1">
        <f t="shared" si="7"/>
        <v>11</v>
      </c>
      <c r="Q54" s="1">
        <f t="shared" si="7"/>
        <v>7</v>
      </c>
      <c r="R54" s="1">
        <f t="shared" si="7"/>
        <v>11</v>
      </c>
      <c r="S54" s="1">
        <f t="shared" si="7"/>
        <v>6</v>
      </c>
      <c r="T54" s="1">
        <f t="shared" si="7"/>
        <v>11</v>
      </c>
      <c r="U54" s="1">
        <f t="shared" si="7"/>
        <v>3</v>
      </c>
      <c r="V54" s="1">
        <f t="shared" si="7"/>
        <v>5</v>
      </c>
      <c r="W54" s="1">
        <f t="shared" si="7"/>
        <v>2</v>
      </c>
      <c r="X54" s="1">
        <f t="shared" si="7"/>
        <v>7</v>
      </c>
      <c r="Y54" s="1">
        <f t="shared" si="7"/>
        <v>7</v>
      </c>
      <c r="Z54" s="1">
        <f t="shared" si="7"/>
        <v>14</v>
      </c>
      <c r="AA54" s="1">
        <f t="shared" si="7"/>
        <v>28</v>
      </c>
      <c r="AB54" s="1">
        <f t="shared" si="7"/>
        <v>11</v>
      </c>
      <c r="AC54" s="1">
        <f t="shared" si="7"/>
        <v>13</v>
      </c>
      <c r="AD54" s="1">
        <f t="shared" si="7"/>
        <v>5</v>
      </c>
      <c r="AE54" s="24">
        <f t="shared" si="7"/>
        <v>37</v>
      </c>
      <c r="AF54" s="1">
        <f>SUM(B54:AE54)</f>
        <v>313</v>
      </c>
      <c r="AH54" s="1">
        <f>SUM(B54:I54)</f>
        <v>76</v>
      </c>
      <c r="AI54" s="5">
        <f>AH54/(8*50)</f>
        <v>0.19</v>
      </c>
      <c r="AJ54" s="1">
        <f>SUM(J54:AE54)</f>
        <v>237</v>
      </c>
      <c r="AK54" s="8">
        <f>AJ54/(22*50)</f>
        <v>0.21545454545454545</v>
      </c>
      <c r="AL54" s="1">
        <f>SUM(J54:AE54)-(AA54+AE54)</f>
        <v>172</v>
      </c>
      <c r="AM54" s="11">
        <f>AL54/(20*50)</f>
        <v>0.172</v>
      </c>
      <c r="AN54" s="24">
        <f>SUM(AF3:AF52)</f>
        <v>313</v>
      </c>
      <c r="AO54" s="25">
        <f>AN54/(COUNT(A3:AF52)*30)</f>
        <v>0.02526230831315577</v>
      </c>
      <c r="AQ54" s="1">
        <f>SUM(AQ3:AQ52)</f>
        <v>21</v>
      </c>
      <c r="AR54" s="1">
        <f>SUM(AR3:AR52)</f>
        <v>8</v>
      </c>
      <c r="AT54" s="1">
        <f>SUM(AT3:AT52)</f>
        <v>20</v>
      </c>
      <c r="AW54" s="47">
        <f>SUM(AW3:AW52)</f>
        <v>14.700000000000001</v>
      </c>
      <c r="AY54" s="30">
        <f>SUM(AY3:AY52)</f>
        <v>25</v>
      </c>
      <c r="AZ54" s="39"/>
      <c r="BA54" s="24">
        <f>SUM(BA3:BA52)</f>
        <v>37</v>
      </c>
    </row>
    <row r="55" spans="2:53" ht="18" customHeight="1">
      <c r="B55" s="9">
        <f>B54/50</f>
        <v>0.14</v>
      </c>
      <c r="C55" s="9">
        <f aca="true" t="shared" si="8" ref="C55:AE55">C54/50</f>
        <v>0.1</v>
      </c>
      <c r="D55" s="10">
        <f t="shared" si="8"/>
        <v>0.4</v>
      </c>
      <c r="E55" s="9">
        <f t="shared" si="8"/>
        <v>0.18</v>
      </c>
      <c r="F55" s="9">
        <f t="shared" si="8"/>
        <v>0.16</v>
      </c>
      <c r="G55" s="9">
        <f t="shared" si="8"/>
        <v>0.2</v>
      </c>
      <c r="H55" s="8">
        <f t="shared" si="8"/>
        <v>0.26</v>
      </c>
      <c r="I55" s="9">
        <f t="shared" si="8"/>
        <v>0.08</v>
      </c>
      <c r="J55" s="9">
        <f t="shared" si="8"/>
        <v>0.1</v>
      </c>
      <c r="K55" s="9">
        <f t="shared" si="8"/>
        <v>0.12</v>
      </c>
      <c r="L55" s="8">
        <f t="shared" si="8"/>
        <v>0.3</v>
      </c>
      <c r="M55" s="8">
        <f t="shared" si="8"/>
        <v>0.34</v>
      </c>
      <c r="N55" s="9">
        <f t="shared" si="8"/>
        <v>0.22</v>
      </c>
      <c r="O55" s="9">
        <f t="shared" si="8"/>
        <v>0.1</v>
      </c>
      <c r="P55" s="9">
        <f t="shared" si="8"/>
        <v>0.22</v>
      </c>
      <c r="Q55" s="9">
        <f t="shared" si="8"/>
        <v>0.14</v>
      </c>
      <c r="R55" s="9">
        <f t="shared" si="8"/>
        <v>0.22</v>
      </c>
      <c r="S55" s="9">
        <f t="shared" si="8"/>
        <v>0.12</v>
      </c>
      <c r="T55" s="9">
        <f t="shared" si="8"/>
        <v>0.22</v>
      </c>
      <c r="U55" s="9">
        <f t="shared" si="8"/>
        <v>0.06</v>
      </c>
      <c r="V55" s="9">
        <f t="shared" si="8"/>
        <v>0.1</v>
      </c>
      <c r="W55" s="9">
        <f t="shared" si="8"/>
        <v>0.04</v>
      </c>
      <c r="X55" s="9">
        <f t="shared" si="8"/>
        <v>0.14</v>
      </c>
      <c r="Y55" s="9">
        <f t="shared" si="8"/>
        <v>0.14</v>
      </c>
      <c r="Z55" s="8">
        <f t="shared" si="8"/>
        <v>0.28</v>
      </c>
      <c r="AA55" s="10">
        <f t="shared" si="8"/>
        <v>0.56</v>
      </c>
      <c r="AB55" s="8">
        <f t="shared" si="8"/>
        <v>0.22</v>
      </c>
      <c r="AC55" s="8">
        <f t="shared" si="8"/>
        <v>0.26</v>
      </c>
      <c r="AD55" s="8">
        <f t="shared" si="8"/>
        <v>0.1</v>
      </c>
      <c r="AE55" s="25">
        <f t="shared" si="8"/>
        <v>0.74</v>
      </c>
      <c r="AF55" s="8">
        <f>AF54/(50*30)</f>
        <v>0.20866666666666667</v>
      </c>
      <c r="AH55" s="1">
        <f>SUM(AH3:AH52)</f>
        <v>76</v>
      </c>
      <c r="AJ55" s="1">
        <f>SUM(AJ3:AJ52)</f>
        <v>237</v>
      </c>
      <c r="AQ55" s="21">
        <f>AQ54/50</f>
        <v>0.42</v>
      </c>
      <c r="AR55" s="21">
        <f>AR54/50</f>
        <v>0.16</v>
      </c>
      <c r="AS55" s="21"/>
      <c r="AT55" s="21">
        <f>AT54/50</f>
        <v>0.4</v>
      </c>
      <c r="AW55" s="48">
        <f>AW54/50</f>
        <v>0.29400000000000004</v>
      </c>
      <c r="AY55" s="44">
        <f>AY54/50</f>
        <v>0.5</v>
      </c>
      <c r="AZ55" s="39"/>
      <c r="BA55" s="25">
        <f>BA54/50</f>
        <v>0.74</v>
      </c>
    </row>
    <row r="57" ht="18" customHeight="1">
      <c r="AF57" s="1">
        <f>MIN(AF3:AF52)</f>
        <v>0</v>
      </c>
    </row>
    <row r="58" ht="18" customHeight="1">
      <c r="AF58" s="1">
        <f>MAX(AF3:AF52)</f>
        <v>24</v>
      </c>
    </row>
    <row r="60" spans="1:53" s="4" customFormat="1" ht="18" customHeight="1">
      <c r="A60" s="3"/>
      <c r="B60" s="4" t="s">
        <v>71</v>
      </c>
      <c r="H60" s="4" t="s">
        <v>72</v>
      </c>
      <c r="I60" s="4" t="s">
        <v>22</v>
      </c>
      <c r="J60" s="4" t="s">
        <v>5</v>
      </c>
      <c r="K60" s="4" t="s">
        <v>74</v>
      </c>
      <c r="M60" s="4" t="s">
        <v>72</v>
      </c>
      <c r="N60" s="4" t="s">
        <v>22</v>
      </c>
      <c r="O60" s="4" t="s">
        <v>5</v>
      </c>
      <c r="P60" s="19" t="s">
        <v>1</v>
      </c>
      <c r="T60" s="4" t="s">
        <v>6</v>
      </c>
      <c r="X60" s="4" t="s">
        <v>73</v>
      </c>
      <c r="AE60" s="26"/>
      <c r="AN60" s="26"/>
      <c r="AO60" s="26"/>
      <c r="AV60" s="3"/>
      <c r="AW60" s="50"/>
      <c r="AX60" s="54"/>
      <c r="AY60" s="32"/>
      <c r="AZ60" s="41"/>
      <c r="BA60" s="26"/>
    </row>
    <row r="61" ht="7.5" customHeight="1">
      <c r="P61" s="17"/>
    </row>
    <row r="62" spans="2:24" ht="18" customHeight="1">
      <c r="B62" s="1" t="s">
        <v>51</v>
      </c>
      <c r="G62" s="1" t="s">
        <v>50</v>
      </c>
      <c r="H62" s="1">
        <f>COUNTIF($B$2:$AE$2,"Co")</f>
        <v>4</v>
      </c>
      <c r="I62" s="1">
        <f>SUMIF($B$2:$AE$2,"Co",$B$54:$AE$54)</f>
        <v>30</v>
      </c>
      <c r="J62" s="13">
        <f>I62/H62</f>
        <v>7.5</v>
      </c>
      <c r="K62" s="18">
        <f>J62/50</f>
        <v>0.15</v>
      </c>
      <c r="P62" s="17"/>
      <c r="T62" s="1" t="s">
        <v>65</v>
      </c>
      <c r="X62" s="1" t="s">
        <v>66</v>
      </c>
    </row>
    <row r="63" spans="1:53" s="2" customFormat="1" ht="18" customHeight="1">
      <c r="A63" s="3"/>
      <c r="B63" s="1" t="s">
        <v>52</v>
      </c>
      <c r="C63" s="1"/>
      <c r="D63" s="1"/>
      <c r="E63" s="1"/>
      <c r="F63" s="1"/>
      <c r="G63" s="1" t="s">
        <v>46</v>
      </c>
      <c r="H63" s="1">
        <f>COUNTIF($B$2:$AE$2,"IA")</f>
        <v>3</v>
      </c>
      <c r="I63" s="1">
        <f>SUMIF($B$2:$AE$2,"IA",$B$54:$AE$54)</f>
        <v>19</v>
      </c>
      <c r="J63" s="13">
        <f aca="true" t="shared" si="9" ref="J63:J70">I63/H63</f>
        <v>6.333333333333333</v>
      </c>
      <c r="K63" s="18">
        <f aca="true" t="shared" si="10" ref="K63:K70">J63/50</f>
        <v>0.12666666666666665</v>
      </c>
      <c r="M63" s="1"/>
      <c r="N63" s="1"/>
      <c r="O63" s="1"/>
      <c r="P63" s="17"/>
      <c r="Q63" s="1"/>
      <c r="R63" s="1"/>
      <c r="S63" s="1"/>
      <c r="T63" s="1" t="s">
        <v>62</v>
      </c>
      <c r="U63" s="1"/>
      <c r="V63" s="1"/>
      <c r="W63" s="1"/>
      <c r="X63" s="1" t="s">
        <v>62</v>
      </c>
      <c r="Y63" s="1"/>
      <c r="Z63" s="1"/>
      <c r="AA63" s="1"/>
      <c r="AB63" s="1"/>
      <c r="AC63" s="1"/>
      <c r="AE63" s="27"/>
      <c r="AN63" s="27"/>
      <c r="AO63" s="27"/>
      <c r="AV63" s="3"/>
      <c r="AW63" s="51"/>
      <c r="AX63" s="55"/>
      <c r="AY63" s="33"/>
      <c r="AZ63" s="42"/>
      <c r="BA63" s="27"/>
    </row>
    <row r="64" spans="2:24" ht="18" customHeight="1">
      <c r="B64" s="1" t="s">
        <v>53</v>
      </c>
      <c r="G64" s="1" t="s">
        <v>48</v>
      </c>
      <c r="H64" s="1">
        <f>COUNTIF($B$2:$AE$2,"PA")</f>
        <v>2</v>
      </c>
      <c r="I64" s="1">
        <f>SUMIF($B$2:$AE$2,"PA",$B$54:$AE$54)</f>
        <v>8</v>
      </c>
      <c r="J64" s="13">
        <f t="shared" si="9"/>
        <v>4</v>
      </c>
      <c r="K64" s="18">
        <f t="shared" si="10"/>
        <v>0.08</v>
      </c>
      <c r="P64" s="17"/>
      <c r="T64" s="1" t="s">
        <v>64</v>
      </c>
      <c r="X64" s="1" t="s">
        <v>67</v>
      </c>
    </row>
    <row r="65" spans="2:29" ht="18" customHeight="1">
      <c r="B65" s="1" t="s">
        <v>54</v>
      </c>
      <c r="G65" s="1" t="s">
        <v>49</v>
      </c>
      <c r="H65" s="1">
        <f>COUNTIF($B$2:$AE$2,"JA")</f>
        <v>2</v>
      </c>
      <c r="I65" s="1">
        <f>SUMIF($B$2:$AE$2,"JA",$B$54:$AE$54)</f>
        <v>13</v>
      </c>
      <c r="J65" s="13">
        <f t="shared" si="9"/>
        <v>6.5</v>
      </c>
      <c r="K65" s="18">
        <f t="shared" si="10"/>
        <v>0.13</v>
      </c>
      <c r="P65" s="17"/>
      <c r="T65" s="1" t="s">
        <v>63</v>
      </c>
      <c r="X65" s="1" t="s">
        <v>68</v>
      </c>
      <c r="AA65" s="1">
        <v>7</v>
      </c>
      <c r="AB65" s="1">
        <v>43</v>
      </c>
      <c r="AC65" s="14">
        <f>AB65/AA65</f>
        <v>6.142857142857143</v>
      </c>
    </row>
    <row r="66" spans="2:29" ht="18" customHeight="1">
      <c r="B66" s="2"/>
      <c r="C66" s="2" t="s">
        <v>69</v>
      </c>
      <c r="E66" s="2"/>
      <c r="F66" s="2"/>
      <c r="G66" s="2"/>
      <c r="H66" s="2"/>
      <c r="I66" s="2"/>
      <c r="J66" s="15"/>
      <c r="K66" s="17"/>
      <c r="M66" s="2">
        <f>SUM(H62:H65)</f>
        <v>11</v>
      </c>
      <c r="N66" s="2">
        <f>SUM(I62:I65)</f>
        <v>70</v>
      </c>
      <c r="O66" s="16">
        <f>N66/M66</f>
        <v>6.363636363636363</v>
      </c>
      <c r="P66" s="18">
        <f>O66/50</f>
        <v>0.12727272727272726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16"/>
    </row>
    <row r="67" spans="2:29" ht="7.5" customHeight="1">
      <c r="B67" s="2"/>
      <c r="C67" s="2"/>
      <c r="D67" s="2"/>
      <c r="E67" s="2"/>
      <c r="F67" s="2"/>
      <c r="G67" s="2"/>
      <c r="H67" s="2"/>
      <c r="I67" s="2"/>
      <c r="J67" s="16"/>
      <c r="K67" s="17"/>
      <c r="M67" s="2"/>
      <c r="N67" s="2"/>
      <c r="O67" s="16"/>
      <c r="P67" s="18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16"/>
    </row>
    <row r="68" spans="1:53" s="2" customFormat="1" ht="18" customHeight="1">
      <c r="A68" s="3"/>
      <c r="B68" s="1" t="s">
        <v>55</v>
      </c>
      <c r="C68" s="1"/>
      <c r="D68" s="1"/>
      <c r="E68" s="1"/>
      <c r="F68" s="1"/>
      <c r="G68" s="1" t="s">
        <v>42</v>
      </c>
      <c r="H68" s="1">
        <f>COUNTIF($B$2:$AE$2,"GO")</f>
        <v>9</v>
      </c>
      <c r="I68" s="1">
        <f>SUMIF($B$2:$AE$2,"GO",$B$54:$AE$54)</f>
        <v>130</v>
      </c>
      <c r="J68" s="13">
        <f t="shared" si="9"/>
        <v>14.444444444444445</v>
      </c>
      <c r="K68" s="18">
        <f t="shared" si="10"/>
        <v>0.2888888888888889</v>
      </c>
      <c r="M68" s="1"/>
      <c r="N68" s="1"/>
      <c r="O68" s="1"/>
      <c r="P68" s="18"/>
      <c r="Q68" s="1"/>
      <c r="R68" s="1"/>
      <c r="S68" s="1"/>
      <c r="T68" s="1" t="s">
        <v>61</v>
      </c>
      <c r="U68" s="1"/>
      <c r="V68" s="1"/>
      <c r="W68" s="1"/>
      <c r="X68" s="1" t="s">
        <v>2</v>
      </c>
      <c r="Y68" s="1"/>
      <c r="Z68" s="1"/>
      <c r="AA68" s="1"/>
      <c r="AB68" s="1"/>
      <c r="AC68" s="14"/>
      <c r="AE68" s="27"/>
      <c r="AN68" s="27"/>
      <c r="AO68" s="27"/>
      <c r="AV68" s="3"/>
      <c r="AW68" s="51"/>
      <c r="AX68" s="55"/>
      <c r="AY68" s="33"/>
      <c r="AZ68" s="42"/>
      <c r="BA68" s="27"/>
    </row>
    <row r="69" spans="2:29" ht="18" customHeight="1">
      <c r="B69" s="1" t="s">
        <v>56</v>
      </c>
      <c r="G69" s="1" t="s">
        <v>45</v>
      </c>
      <c r="H69" s="1">
        <f>COUNTIF($B$2:$AE$2,"NGO")</f>
        <v>6</v>
      </c>
      <c r="I69" s="1">
        <f>SUMIF($B$2:$AE$2,"NGO",$B$54:$AE$54)</f>
        <v>71</v>
      </c>
      <c r="J69" s="13">
        <f t="shared" si="9"/>
        <v>11.833333333333334</v>
      </c>
      <c r="K69" s="18">
        <f t="shared" si="10"/>
        <v>0.2366666666666667</v>
      </c>
      <c r="P69" s="18"/>
      <c r="T69" s="1" t="s">
        <v>60</v>
      </c>
      <c r="X69" s="1" t="s">
        <v>3</v>
      </c>
      <c r="AC69" s="14"/>
    </row>
    <row r="70" spans="2:29" ht="18" customHeight="1">
      <c r="B70" s="1" t="s">
        <v>57</v>
      </c>
      <c r="G70" s="1" t="s">
        <v>43</v>
      </c>
      <c r="H70" s="1">
        <f>COUNTIF($B$2:$AE$2,"Ac")</f>
        <v>4</v>
      </c>
      <c r="I70" s="1">
        <f>SUMIF($B$2:$AE$2,"Ac",$B$54:$AE$54)</f>
        <v>42</v>
      </c>
      <c r="J70" s="13">
        <f t="shared" si="9"/>
        <v>10.5</v>
      </c>
      <c r="K70" s="18">
        <f t="shared" si="10"/>
        <v>0.21</v>
      </c>
      <c r="P70" s="18"/>
      <c r="T70" s="1" t="s">
        <v>58</v>
      </c>
      <c r="X70" s="1" t="s">
        <v>4</v>
      </c>
      <c r="AA70" s="1">
        <v>11</v>
      </c>
      <c r="AB70" s="1">
        <v>122</v>
      </c>
      <c r="AC70" s="14">
        <f>AB70/AA70</f>
        <v>11.090909090909092</v>
      </c>
    </row>
    <row r="71" spans="2:29" ht="18" customHeight="1">
      <c r="B71" s="2"/>
      <c r="C71" s="2" t="s">
        <v>70</v>
      </c>
      <c r="E71" s="2"/>
      <c r="F71" s="2"/>
      <c r="G71" s="2"/>
      <c r="H71" s="2"/>
      <c r="I71" s="2"/>
      <c r="J71" s="15"/>
      <c r="K71" s="17"/>
      <c r="M71" s="2">
        <f>SUM(H68:H70)</f>
        <v>19</v>
      </c>
      <c r="N71" s="2">
        <f>SUM(I68:I70)</f>
        <v>243</v>
      </c>
      <c r="O71" s="2">
        <f>N71/M71</f>
        <v>12.789473684210526</v>
      </c>
      <c r="P71" s="18">
        <f>O71/50</f>
        <v>0.2557894736842105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7.5" customHeight="1">
      <c r="B72" s="2"/>
      <c r="C72" s="2"/>
      <c r="D72" s="2"/>
      <c r="E72" s="2"/>
      <c r="F72" s="2"/>
      <c r="G72" s="2"/>
      <c r="H72" s="2"/>
      <c r="I72" s="2"/>
      <c r="J72" s="16"/>
      <c r="K72" s="17"/>
      <c r="M72" s="2" t="s">
        <v>0</v>
      </c>
      <c r="N72" s="2"/>
      <c r="O72" s="16"/>
      <c r="P72" s="18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16"/>
    </row>
    <row r="73" spans="10:16" ht="18" customHeight="1">
      <c r="J73" s="13"/>
      <c r="K73" s="17"/>
      <c r="M73" s="2">
        <f>M66+M71</f>
        <v>30</v>
      </c>
      <c r="N73" s="2">
        <f>N66+N71</f>
        <v>313</v>
      </c>
      <c r="O73" s="2">
        <f>N73/M73</f>
        <v>10.433333333333334</v>
      </c>
      <c r="P73" s="18">
        <f>O73/50</f>
        <v>0.20866666666666667</v>
      </c>
    </row>
  </sheetData>
  <printOptions/>
  <pageMargins left="0.7500000000000001" right="0.7500000000000001" top="1" bottom="1" header="0.5" footer="0.5"/>
  <pageSetup orientation="landscape" paperSize="10" scale="45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2020-08-26T07:28:02Z</cp:lastPrinted>
  <dcterms:created xsi:type="dcterms:W3CDTF">2020-08-26T04:11:19Z</dcterms:created>
  <dcterms:modified xsi:type="dcterms:W3CDTF">2021-08-15T02:47:26Z</dcterms:modified>
  <cp:category/>
  <cp:version/>
  <cp:contentType/>
  <cp:contentStatus/>
</cp:coreProperties>
</file>